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48" documentId="8_{E25A175A-C116-44BA-BF5D-1667A8984D95}" xr6:coauthVersionLast="47" xr6:coauthVersionMax="47" xr10:uidLastSave="{550BED37-F599-4759-8F40-BDE813281B5D}"/>
  <bookViews>
    <workbookView xWindow="-28920" yWindow="-120" windowWidth="29040" windowHeight="15720" tabRatio="500" xr2:uid="{00000000-000D-0000-FFFF-FFFF00000000}"/>
  </bookViews>
  <sheets>
    <sheet name="How to Use" sheetId="1" r:id="rId1"/>
    <sheet name="Rater Survey (Print)" sheetId="2" r:id="rId2"/>
    <sheet name="Rater Survey (Digital)" sheetId="11" r:id="rId3"/>
    <sheet name="Rater Responses" sheetId="3" r:id="rId4"/>
    <sheet name="Composite Results" sheetId="4" r:id="rId5"/>
    <sheet name="Self vs. 360 Comparison" sheetId="5" r:id="rId6"/>
    <sheet name="Rater Responses Example" sheetId="6" r:id="rId7"/>
    <sheet name="Composite Results Example" sheetId="7" r:id="rId8"/>
    <sheet name="Self vs. 360 Comparison Example" sheetId="8" r:id="rId9"/>
    <sheet name="About the 8 Categories" sheetId="9" r:id="rId10"/>
    <sheet name="Config" sheetId="10" state="hidden" r:id="rId11"/>
  </sheets>
  <definedNames>
    <definedName name="_xlnm.Print_Area" localSheetId="4">'Composite Results'!$B$1:$H$54</definedName>
    <definedName name="_xlnm.Print_Area" localSheetId="7">'Composite Results Example'!$B$1:$H$54</definedName>
    <definedName name="_xlnm.Print_Area" localSheetId="0">'How to Use'!$B$1:$D$51</definedName>
    <definedName name="_xlnm.Print_Area" localSheetId="3">'Rater Responses'!$A$1:$M$53</definedName>
    <definedName name="_xlnm.Print_Area" localSheetId="2">'Rater Survey (Digital)'!$A$1:$D$56</definedName>
    <definedName name="_xlnm.Print_Area" localSheetId="1">'Rater Survey (Print)'!$B$1:$I$83</definedName>
    <definedName name="_xlnm.Print_Area" localSheetId="5">'Self vs. 360 Comparison'!$B$1:$H$21</definedName>
    <definedName name="_xlnm.Print_Area" localSheetId="8">'Self vs. 360 Comparison Example'!$B$1:$H$21</definedName>
    <definedName name="_xlnm.Print_Titles" localSheetId="7">'Composite Results Example'!$1:$12</definedName>
    <definedName name="_xlnm.Print_Titles" localSheetId="0">'How to Use'!$1:$4</definedName>
    <definedName name="_xlnm.Print_Titles" localSheetId="3">'Rater Responses'!$1:$4</definedName>
    <definedName name="_xlnm.Print_Titles" localSheetId="6">'Rater Responses Example'!$1:$4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1" i="7" l="1"/>
  <c r="N51" i="7"/>
  <c r="C51" i="7"/>
  <c r="P50" i="7"/>
  <c r="N50" i="7"/>
  <c r="P49" i="7"/>
  <c r="N49" i="7"/>
  <c r="C49" i="7"/>
  <c r="P48" i="7"/>
  <c r="N48" i="7"/>
  <c r="P47" i="7"/>
  <c r="N47" i="7"/>
  <c r="C47" i="7"/>
  <c r="P46" i="7"/>
  <c r="N46" i="7"/>
  <c r="P45" i="7"/>
  <c r="N45" i="7"/>
  <c r="C45" i="7"/>
  <c r="P44" i="7"/>
  <c r="N44" i="7"/>
  <c r="P43" i="7"/>
  <c r="N43" i="7"/>
  <c r="C43" i="7"/>
  <c r="P42" i="7"/>
  <c r="N42" i="7"/>
  <c r="P41" i="7"/>
  <c r="N41" i="7"/>
  <c r="C41" i="7"/>
  <c r="P40" i="7"/>
  <c r="N40" i="7"/>
  <c r="P39" i="7"/>
  <c r="N39" i="7"/>
  <c r="C39" i="7"/>
  <c r="P38" i="7"/>
  <c r="N38" i="7"/>
  <c r="P37" i="7"/>
  <c r="N37" i="7"/>
  <c r="C37" i="7"/>
  <c r="P36" i="7"/>
  <c r="N36" i="7"/>
  <c r="P35" i="7"/>
  <c r="N35" i="7"/>
  <c r="P34" i="7"/>
  <c r="N34" i="7"/>
  <c r="P33" i="7"/>
  <c r="N33" i="7"/>
  <c r="P32" i="7"/>
  <c r="N32" i="7"/>
  <c r="P31" i="7"/>
  <c r="N31" i="7"/>
  <c r="P30" i="7"/>
  <c r="N30" i="7"/>
  <c r="P29" i="7"/>
  <c r="N29" i="7"/>
  <c r="P28" i="7"/>
  <c r="N28" i="7"/>
  <c r="P27" i="7"/>
  <c r="N27" i="7"/>
  <c r="F27" i="7"/>
  <c r="E27" i="7"/>
  <c r="P26" i="7"/>
  <c r="N26" i="7"/>
  <c r="F26" i="7"/>
  <c r="E26" i="7"/>
  <c r="P25" i="7"/>
  <c r="N25" i="7"/>
  <c r="F25" i="7"/>
  <c r="E25" i="7"/>
  <c r="P24" i="7"/>
  <c r="N24" i="7"/>
  <c r="F24" i="7"/>
  <c r="E24" i="7"/>
  <c r="P23" i="7"/>
  <c r="N23" i="7"/>
  <c r="F23" i="7"/>
  <c r="E23" i="7"/>
  <c r="P22" i="7"/>
  <c r="N22" i="7"/>
  <c r="F22" i="7"/>
  <c r="E22" i="7"/>
  <c r="P21" i="7"/>
  <c r="N21" i="7"/>
  <c r="F21" i="7"/>
  <c r="E21" i="7"/>
  <c r="P20" i="7"/>
  <c r="N20" i="7"/>
  <c r="B4" i="7"/>
  <c r="B3" i="7"/>
  <c r="P51" i="4"/>
  <c r="N51" i="4"/>
  <c r="C51" i="4"/>
  <c r="P50" i="4"/>
  <c r="N50" i="4"/>
  <c r="P49" i="4"/>
  <c r="N49" i="4"/>
  <c r="C49" i="4"/>
  <c r="P48" i="4"/>
  <c r="N48" i="4"/>
  <c r="P47" i="4"/>
  <c r="N47" i="4"/>
  <c r="C47" i="4"/>
  <c r="P46" i="4"/>
  <c r="N46" i="4"/>
  <c r="P45" i="4"/>
  <c r="N45" i="4"/>
  <c r="C45" i="4"/>
  <c r="P44" i="4"/>
  <c r="N44" i="4"/>
  <c r="P43" i="4"/>
  <c r="N43" i="4"/>
  <c r="C43" i="4"/>
  <c r="P42" i="4"/>
  <c r="N42" i="4"/>
  <c r="P41" i="4"/>
  <c r="N41" i="4"/>
  <c r="C41" i="4"/>
  <c r="P40" i="4"/>
  <c r="N40" i="4"/>
  <c r="P39" i="4"/>
  <c r="N39" i="4"/>
  <c r="C39" i="4"/>
  <c r="P38" i="4"/>
  <c r="N38" i="4"/>
  <c r="P37" i="4"/>
  <c r="N37" i="4"/>
  <c r="C37" i="4"/>
  <c r="P36" i="4"/>
  <c r="N36" i="4"/>
  <c r="P35" i="4"/>
  <c r="N35" i="4"/>
  <c r="P34" i="4"/>
  <c r="N34" i="4"/>
  <c r="P33" i="4"/>
  <c r="N33" i="4"/>
  <c r="P32" i="4"/>
  <c r="N32" i="4"/>
  <c r="P31" i="4"/>
  <c r="N31" i="4"/>
  <c r="P30" i="4"/>
  <c r="N30" i="4"/>
  <c r="P29" i="4"/>
  <c r="N29" i="4"/>
  <c r="P28" i="4"/>
  <c r="N28" i="4"/>
  <c r="P27" i="4"/>
  <c r="N27" i="4"/>
  <c r="P26" i="4"/>
  <c r="N26" i="4"/>
  <c r="P25" i="4"/>
  <c r="N25" i="4"/>
  <c r="F25" i="4"/>
  <c r="E25" i="4"/>
  <c r="P24" i="4"/>
  <c r="N24" i="4"/>
  <c r="P23" i="4"/>
  <c r="N23" i="4"/>
  <c r="P22" i="4"/>
  <c r="N22" i="4"/>
  <c r="P21" i="4"/>
  <c r="N21" i="4"/>
  <c r="P20" i="4"/>
  <c r="N20" i="4"/>
  <c r="B4" i="4"/>
  <c r="B3" i="4"/>
  <c r="F26" i="4" l="1"/>
  <c r="E26" i="4"/>
  <c r="E24" i="4"/>
  <c r="F24" i="4"/>
  <c r="E27" i="4"/>
  <c r="D14" i="5" s="1"/>
  <c r="D12" i="5"/>
  <c r="F27" i="4"/>
  <c r="F23" i="4"/>
  <c r="E23" i="4"/>
  <c r="D10" i="5" s="1"/>
  <c r="F22" i="4"/>
  <c r="E22" i="4"/>
  <c r="F21" i="4"/>
  <c r="E21" i="4"/>
  <c r="D12" i="8"/>
  <c r="G25" i="7"/>
  <c r="E20" i="7"/>
  <c r="G22" i="7"/>
  <c r="F20" i="4"/>
  <c r="G25" i="4"/>
  <c r="E20" i="4"/>
  <c r="G26" i="7"/>
  <c r="G24" i="7"/>
  <c r="G21" i="7"/>
  <c r="F20" i="7"/>
  <c r="D14" i="8"/>
  <c r="G27" i="7"/>
  <c r="D13" i="8"/>
  <c r="D11" i="8"/>
  <c r="D10" i="8"/>
  <c r="D9" i="8"/>
  <c r="D8" i="8"/>
  <c r="G23" i="7"/>
  <c r="G26" i="4" l="1"/>
  <c r="G24" i="4"/>
  <c r="D11" i="5"/>
  <c r="D13" i="5"/>
  <c r="G27" i="4"/>
  <c r="E12" i="5"/>
  <c r="F12" i="5"/>
  <c r="D8" i="5"/>
  <c r="G21" i="4"/>
  <c r="E14" i="5"/>
  <c r="E10" i="5"/>
  <c r="D9" i="5"/>
  <c r="G23" i="4"/>
  <c r="G22" i="4"/>
  <c r="E12" i="8"/>
  <c r="D7" i="8"/>
  <c r="N18" i="7"/>
  <c r="G20" i="7"/>
  <c r="N18" i="4"/>
  <c r="G20" i="4"/>
  <c r="D7" i="5"/>
  <c r="E14" i="8"/>
  <c r="E13" i="8"/>
  <c r="E11" i="8"/>
  <c r="F11" i="8"/>
  <c r="E10" i="8"/>
  <c r="E9" i="8"/>
  <c r="E8" i="8"/>
  <c r="F14" i="5" l="1"/>
  <c r="F10" i="5"/>
  <c r="E11" i="5"/>
  <c r="E13" i="5"/>
  <c r="F11" i="5"/>
  <c r="E9" i="5"/>
  <c r="E8" i="5"/>
  <c r="F8" i="5"/>
  <c r="F9" i="5"/>
  <c r="E7" i="8"/>
  <c r="F7" i="8"/>
  <c r="B7" i="7"/>
  <c r="D7" i="7"/>
  <c r="D9" i="7"/>
  <c r="B11" i="7"/>
  <c r="B16" i="7"/>
  <c r="B34" i="7"/>
  <c r="B31" i="7"/>
  <c r="D31" i="7"/>
  <c r="B31" i="4"/>
  <c r="D31" i="4"/>
  <c r="B34" i="4"/>
  <c r="B11" i="4"/>
  <c r="B7" i="4"/>
  <c r="D7" i="4"/>
  <c r="D9" i="4"/>
  <c r="B16" i="4"/>
  <c r="E7" i="5"/>
  <c r="F7" i="5"/>
  <c r="F14" i="8"/>
  <c r="F13" i="8"/>
  <c r="F10" i="8"/>
  <c r="F9" i="8"/>
  <c r="F12" i="8"/>
  <c r="F8" i="8"/>
  <c r="F13" i="5" l="1"/>
</calcChain>
</file>

<file path=xl/sharedStrings.xml><?xml version="1.0" encoding="utf-8"?>
<sst xmlns="http://schemas.openxmlformats.org/spreadsheetml/2006/main" count="910" uniqueCount="247">
  <si>
    <t xml:space="preserve">  WHAT'S IN HERE</t>
  </si>
  <si>
    <t xml:space="preserve">  1.  What this tool is (and what it's not)</t>
  </si>
  <si>
    <t xml:space="preserve">  2.  Who administers (and why it can't be the leader being assessed)</t>
  </si>
  <si>
    <t xml:space="preserve">  3.  Before you launch</t>
  </si>
  <si>
    <t xml:space="preserve">  4.  Confidentiality protocols</t>
  </si>
  <si>
    <t xml:space="preserve">  5.  Distributing the rater survey</t>
  </si>
  <si>
    <t xml:space="preserve">  6.  Compiling responses</t>
  </si>
  <si>
    <t xml:space="preserve">  7.  Reading the results</t>
  </si>
  <si>
    <t xml:space="preserve">  8.  Self vs. 360 comparison (optional)</t>
  </si>
  <si>
    <t xml:space="preserve">  9.  The feedback session</t>
  </si>
  <si>
    <t xml:space="preserve">  10.  After the debrief</t>
  </si>
  <si>
    <t xml:space="preserve">  11.  What this tool isn't for</t>
  </si>
  <si>
    <t>1</t>
  </si>
  <si>
    <t>What this tool is (and what it's not)</t>
  </si>
  <si>
    <t>This is a 360-degree feedback survey for leadership development. It collects anonymous feedback from people who work with a leader (manager, peers, direct reports), aggregates the responses, and produces a development read across 8 leadership categories.
Use it for: development planning, coaching conversations, self-awareness, and year-over-year growth tracking.
Don't use it for: performance reviews, compensation decisions, hiring or promotion decisions, or anything else with consequences attached. Using it that way breaks the trust contract that makes honest feedback possible and poisons every future 360 in the organization.</t>
  </si>
  <si>
    <t>2</t>
  </si>
  <si>
    <t>Who administers (and why it can't be the leader being assessed)</t>
  </si>
  <si>
    <t>The administrator is a trusted, neutral third party. Never the leader being assessed.
Here's why this matters: raters won't be honest if they think the person being rated will see their individual responses, identify their handwriting, or otherwise figure out who said what. The leader administering their own 360 breaks anonymity the moment the surveys come back to their desk.
Good administrators are: an HR partner, an executive coach, a mentor outside the leader's reporting chain, or a peer leader from another team. They handle distribution, collection, compilation, and the debrief conversation. They never reveal who said what, not even off-the-record.</t>
  </si>
  <si>
    <t>3</t>
  </si>
  <si>
    <t>Before you launch</t>
  </si>
  <si>
    <t>4</t>
  </si>
  <si>
    <t>Confidentiality protocols</t>
  </si>
  <si>
    <t>5</t>
  </si>
  <si>
    <t>Distributing the rater survey</t>
  </si>
  <si>
    <t>Two formats are provided so you can match the rater's preference. Fill in the three placeholders (leader name, administrator name, deadline) at the top of whichever tab you use.
Use the Rater Survey (Print) tab when the rater wants a paper copy. Print the tab, or use File &gt; Export &gt; Create PDF, and distribute via email, sealed envelope, or in-person delivery.
Use the Rater Survey (Digital) tab when the rater is comfortable in Excel and you want the speed of copy-paste compilation later. Right-click the tab, choose "Move or Copy" with "Create a copy" checked, save to a new workbook, and email that file. Mix and match across raters as needed.
Provide a confidential return method (sealed envelope, dedicated email address, in-person drop-off). Give raters 1 to 2 weeks to complete the survey. Send one gentle reminder mid-way through. Don't pressure stragglers. A rushed, resentful response is worse than no response.</t>
  </si>
  <si>
    <t>6</t>
  </si>
  <si>
    <t>Compiling responses</t>
  </si>
  <si>
    <t>Once surveys come back, switch to the Rater Responses tab. Each rater goes in a column (R1 through R10). Column order doesn't matter; the numbering is arbitrary and doesn't link to specific people anywhere in the results.
For paper returns, type each rater's responses into the dropdowns of the next available R column. Transcribe optional comments verbatim into the appropriate category row at the bottom of the tab.
For digital returns, open the file the rater sent back. On the Rater Survey (Digital) tab, select D9:D40 (the 32 response cells), copy, then paste into D9 of the next available R column on Rater Responses. Repeat for comments: select D46:D53 on Digital and paste into D46 of the same R column.
If a rater skipped an item or wrote "no basis to rate", select "No basis to rate" from the dropdown so that item is excluded from the math.
The role row is optional. Only use it if your rater pool is large enough that each role (manager, peer, direct report) has at least 3 people. Otherwise leave it blank. Tracking roles in a small pool can de-anonymize individuals.</t>
  </si>
  <si>
    <t>7</t>
  </si>
  <si>
    <t>Reading the results</t>
  </si>
  <si>
    <t>8</t>
  </si>
  <si>
    <t>Self vs. 360 comparison (optional)</t>
  </si>
  <si>
    <t>9</t>
  </si>
  <si>
    <t>The feedback session</t>
  </si>
  <si>
    <t>10</t>
  </si>
  <si>
    <t>After the debrief</t>
  </si>
  <si>
    <t>Give the leader a copy of the Composite Results (print the tab or save as PDF). Never give them the Rater Responses tab. The composite is theirs to keep and reflect on.
Schedule a one-year re-take of the 360 to measure growth. Put it on the calendar now. The value of a 360 multiplies when it's repeated, because growth becomes visible.
If you committed to destroying raw surveys after the debrief, do that now.
Send a brief thank-you to the raters confirming the process is complete. Don't share results with them. Just acknowledge the time they gave.</t>
  </si>
  <si>
    <t>11</t>
  </si>
  <si>
    <t>What this tool isn't for</t>
  </si>
  <si>
    <t>Listed here so it's unambiguous. Do not use 360 results for:
  •  Performance appraisals or annual reviews
  •  Compensation, bonus, or merit decisions
  •  Promotion or hiring decisions
  •  Discipline or termination
  •  Public sharing or organizational benchmarking
  •  Comparing one leader against another
Using results in any of these contexts breaks the trust contract that makes honest feedback possible. Once raters figure out their feedback was used against someone (or could be used against them), they won't participate honestly again. You don't get a second chance to set this tone in an organization.</t>
  </si>
  <si>
    <t>Find more free leadership tools, templates, and resources at www.Leadership-Tools.com</t>
  </si>
  <si>
    <t xml:space="preserve">  Leader being assessed:</t>
  </si>
  <si>
    <t>[Leader's Name]</t>
  </si>
  <si>
    <t xml:space="preserve">  Administrator:</t>
  </si>
  <si>
    <t>[Administrator's Name]</t>
  </si>
  <si>
    <t xml:space="preserve">  Return by:</t>
  </si>
  <si>
    <t xml:space="preserve">  YOUR RESPONSES ARE ANONYMOUS</t>
  </si>
  <si>
    <t xml:space="preserve">  HOW TO ANSWER</t>
  </si>
  <si>
    <t xml:space="preserve">  A NOTE ON THE OPTIONAL COMMENT BOXES</t>
  </si>
  <si>
    <t xml:space="preserve">  WHEN YOU'RE DONE</t>
  </si>
  <si>
    <t xml:space="preserve">  THE RESPONSE SCALE</t>
  </si>
  <si>
    <t xml:space="preserve">  Highly Agree</t>
  </si>
  <si>
    <t xml:space="preserve">  This is a real strength. It shows up consistently in [Leader's Name]'s day-to-day behavior.</t>
  </si>
  <si>
    <t xml:space="preserve">  Mostly Agree</t>
  </si>
  <si>
    <t xml:space="preserve">  This is mostly true. They're reliable here most of the time, with occasional gaps.</t>
  </si>
  <si>
    <t xml:space="preserve">  Neutral</t>
  </si>
  <si>
    <t xml:space="preserve">  Mixed. Sometimes the behavior shows clearly, sometimes it doesn't.</t>
  </si>
  <si>
    <t xml:space="preserve">  Mostly Disagree</t>
  </si>
  <si>
    <t xml:space="preserve">  This is a real gap. They struggle with it more often than not.</t>
  </si>
  <si>
    <t xml:space="preserve">  Highly Disagree</t>
  </si>
  <si>
    <t xml:space="preserve">  Critical gap. This is hurting their leadership and the team feels it.</t>
  </si>
  <si>
    <t xml:space="preserve">  No basis to rate</t>
  </si>
  <si>
    <t xml:space="preserve">  You haven't observed enough of this behavior to rate it. Your answer for this item is excluded from the math.</t>
  </si>
  <si>
    <t xml:space="preserve">  STATEMENTS  ·  mark one box per row</t>
  </si>
  <si>
    <t>#</t>
  </si>
  <si>
    <t>STATEMENT</t>
  </si>
  <si>
    <t>Highly
Agree</t>
  </si>
  <si>
    <t>Mostly
Agree</t>
  </si>
  <si>
    <t>Neutral</t>
  </si>
  <si>
    <t>Mostly
Disagree</t>
  </si>
  <si>
    <t>Highly
Disagree</t>
  </si>
  <si>
    <t>No basis
to rate</t>
  </si>
  <si>
    <t>Stays composed when things go wrong or pressure builds.</t>
  </si>
  <si>
    <t>Brings consistent energy and presence, including on hard days.</t>
  </si>
  <si>
    <t>Receives feedback openly instead of getting defensive.</t>
  </si>
  <si>
    <t>Shows awareness of how their behavior affects the people around them.</t>
  </si>
  <si>
    <t>Delegates work appropriately rather than trying to do everything themselves.</t>
  </si>
  <si>
    <t>Says no to requests that pull the team off priority.</t>
  </si>
  <si>
    <t>Holds the line on what the team will and won't take on.</t>
  </si>
  <si>
    <t>Protects the team's time from low-value meetings and busywork.</t>
  </si>
  <si>
    <t>Prioritizes high-impact work over what's just urgent.</t>
  </si>
  <si>
    <t>Manages their time well and arrives prepared.</t>
  </si>
  <si>
    <t>Keeps projects on track without losing the bigger picture.</t>
  </si>
  <si>
    <t>Knows the difference between busy and productive.</t>
  </si>
  <si>
    <t>Produces work that holds up and rarely needs to be redone.</t>
  </si>
  <si>
    <t>Knows their craft well and stays current in their field.</t>
  </si>
  <si>
    <t>Thinks problems through before jumping to a solution.</t>
  </si>
  <si>
    <t>Sets a quality standard the team can follow.</t>
  </si>
  <si>
    <t>Owns their decisions and results without shifting blame.</t>
  </si>
  <si>
    <t>Admits mistakes openly and works to make them right.</t>
  </si>
  <si>
    <t>Follows up consistently on what they've committed to do.</t>
  </si>
  <si>
    <t>Tells the truth, even when the news is uncomfortable.</t>
  </si>
  <si>
    <t>Invests time in developing each team member, not just the strongest performers.</t>
  </si>
  <si>
    <t>Connects with their people one-on-one on a regular cadence.</t>
  </si>
  <si>
    <t>Encourages teamwork over individual heroics.</t>
  </si>
  <si>
    <t>Treats team success as the goal, not personal credit.</t>
  </si>
  <si>
    <t>Communicates clearly so others know what's expected.</t>
  </si>
  <si>
    <t>Listens to understand, not just to wait for their turn.</t>
  </si>
  <si>
    <t>Shares information openly and on time, not after the fact.</t>
  </si>
  <si>
    <t>Asks good questions instead of jumping to conclusions.</t>
  </si>
  <si>
    <t>Coaches their people through challenges instead of solving for them.</t>
  </si>
  <si>
    <t>Contributes new ideas and welcomes others' ideas in return.</t>
  </si>
  <si>
    <t>Recognizes good work publicly and specifically.</t>
  </si>
  <si>
    <t>Brings the kind of energy others want to follow.</t>
  </si>
  <si>
    <t xml:space="preserve">  OPTIONAL COMMENTS  ·  one box per category</t>
  </si>
  <si>
    <t xml:space="preserve">  Stability</t>
  </si>
  <si>
    <t xml:space="preserve">  Setting Boundaries</t>
  </si>
  <si>
    <t xml:space="preserve">  Productivity</t>
  </si>
  <si>
    <t xml:space="preserve">  Work Quality</t>
  </si>
  <si>
    <t xml:space="preserve">  Accountability</t>
  </si>
  <si>
    <t xml:space="preserve">  Team Building</t>
  </si>
  <si>
    <t xml:space="preserve">  Communication</t>
  </si>
  <si>
    <t xml:space="preserve">  Leadership</t>
  </si>
  <si>
    <t>Please return this completed survey to [Administrator's Name] by [Deadline].</t>
  </si>
  <si>
    <t>[Date]</t>
  </si>
  <si>
    <t>Enter each rater's responses in a column below (R1 through R10). Use the dropdown in each cell. If a rater chose 'No basis to rate,' pick that option (the item is then excluded from the math).</t>
  </si>
  <si>
    <t xml:space="preserve">  RATINGS  ·  32 statements</t>
  </si>
  <si>
    <t>CATEGORY</t>
  </si>
  <si>
    <t>R1</t>
  </si>
  <si>
    <t>R2</t>
  </si>
  <si>
    <t>R3</t>
  </si>
  <si>
    <t>R4</t>
  </si>
  <si>
    <t>R5</t>
  </si>
  <si>
    <t>R6</t>
  </si>
  <si>
    <t>R7</t>
  </si>
  <si>
    <t>R8</t>
  </si>
  <si>
    <t>R9</t>
  </si>
  <si>
    <t>R10</t>
  </si>
  <si>
    <t>Stability</t>
  </si>
  <si>
    <t>Setting Boundaries</t>
  </si>
  <si>
    <t>Productivity</t>
  </si>
  <si>
    <t>Work Quality</t>
  </si>
  <si>
    <t>Accountability</t>
  </si>
  <si>
    <t>Team Building</t>
  </si>
  <si>
    <t>Communication</t>
  </si>
  <si>
    <t>Leadership</t>
  </si>
  <si>
    <t xml:space="preserve">  RATER ROLE  ·  optional, for your reference only</t>
  </si>
  <si>
    <t>Role</t>
  </si>
  <si>
    <t xml:space="preserve">  OPTIONAL COMMENTS  ·  one box per category, per rater</t>
  </si>
  <si>
    <t xml:space="preserve">  COMPOSITE 360 SCORE</t>
  </si>
  <si>
    <t xml:space="preserve">  WHERE THIS LANDS ON THE 0-300 SCALE</t>
  </si>
  <si>
    <t>Early Stage</t>
  </si>
  <si>
    <t>Developing</t>
  </si>
  <si>
    <t>Strong</t>
  </si>
  <si>
    <t>Very Strong</t>
  </si>
  <si>
    <t>270                300</t>
  </si>
  <si>
    <t xml:space="preserve">  CATEGORY BREAKDOWN</t>
  </si>
  <si>
    <t xml:space="preserve">  Category</t>
  </si>
  <si>
    <t>Items</t>
  </si>
  <si>
    <t>Avg / 12</t>
  </si>
  <si>
    <t>Raters</t>
  </si>
  <si>
    <t>Read</t>
  </si>
  <si>
    <t xml:space="preserve">  WHAT TO DO WITH THIS</t>
  </si>
  <si>
    <t xml:space="preserve">  Top Observed Strengths</t>
  </si>
  <si>
    <t xml:space="preserve">  Areas to Develop</t>
  </si>
  <si>
    <t xml:space="preserve">  Focus Area  ·  type below</t>
  </si>
  <si>
    <t xml:space="preserve">  FIRST MOVE  ·  recommended from this score range</t>
  </si>
  <si>
    <t xml:space="preserve">  WHAT THE RATERS SAID  ·  comments by category</t>
  </si>
  <si>
    <t>Enter the leader's eight Leadership Assessment category averages below. The table compares them to the 360 composite to show blind strengths (team sees stronger than self) and blind spots (self sees stronger than team).</t>
  </si>
  <si>
    <t xml:space="preserve">  CATEGORY COMPARISON  ·  enter self-scores in the gold cells</t>
  </si>
  <si>
    <t>Self  / 12</t>
  </si>
  <si>
    <t>360  / 12</t>
  </si>
  <si>
    <t>Gap</t>
  </si>
  <si>
    <t xml:space="preserve">  HOW TO READ THE GAPS</t>
  </si>
  <si>
    <t>Aligned (gap within 2 points)</t>
  </si>
  <si>
    <t>The leader's self-view matches what the team sees. Use these as anchor categories: known strengths to build on, known gaps to work on.</t>
  </si>
  <si>
    <t>Blind strength (360 is 2+ points higher than self)</t>
  </si>
  <si>
    <t>The team sees this stronger than the leader does. Often a sign that something the leader undersells is actually working. Worth naming openly so the leader can lean into it with confidence.</t>
  </si>
  <si>
    <t>Blind spot (self is 2+ points higher than 360)</t>
  </si>
  <si>
    <t>The leader rates this higher than the team does. Usually the most valuable finding in a 360. Worth a conversation about what specific behaviors the team is and isn't seeing.</t>
  </si>
  <si>
    <t>Sarah Mitchell</t>
  </si>
  <si>
    <t>Mostly Agree</t>
  </si>
  <si>
    <t>Highly Agree</t>
  </si>
  <si>
    <t>Mostly Disagree</t>
  </si>
  <si>
    <t>Manager</t>
  </si>
  <si>
    <t>Peer</t>
  </si>
  <si>
    <t>Direct Report</t>
  </si>
  <si>
    <t>She takes on too much herself rather than pushing back on lower-priority asks.</t>
  </si>
  <si>
    <t>Often the last to leave; would benefit from saying no more.</t>
  </si>
  <si>
    <t>Could be more protective of team focus.</t>
  </si>
  <si>
    <t>Sometimes pulled into urgent work that isn't the most important.</t>
  </si>
  <si>
    <t>Time management is good overall.</t>
  </si>
  <si>
    <t>Genuinely cares about each of us and shows it.</t>
  </si>
  <si>
    <t>Best 1-on-1s I've had.</t>
  </si>
  <si>
    <t>Invests time in our development.</t>
  </si>
  <si>
    <t>Makes us feel valued.</t>
  </si>
  <si>
    <t>Energy and warmth are real strengths.</t>
  </si>
  <si>
    <t>Coaches well in the moment.</t>
  </si>
  <si>
    <t>Focus on Setting Boundaries. Build the habit of saying no to one low-priority request per week and protecting team time.</t>
  </si>
  <si>
    <t>The 32 statements group into eight skill categories that mirror the Leadership Assessment. Looking at category averages on the Composite Results tab shows where the team sees consistent strength and where the focus opportunities sit.</t>
  </si>
  <si>
    <t>Number</t>
  </si>
  <si>
    <t>Response</t>
  </si>
  <si>
    <t>Points</t>
  </si>
  <si>
    <t>Min</t>
  </si>
  <si>
    <t>Max</t>
  </si>
  <si>
    <t>Tier Label</t>
  </si>
  <si>
    <t>Tier Description</t>
  </si>
  <si>
    <t>First Move</t>
  </si>
  <si>
    <t>Role Label</t>
  </si>
  <si>
    <t>Q#</t>
  </si>
  <si>
    <t>Category</t>
  </si>
  <si>
    <t>Highly Disagree</t>
  </si>
  <si>
    <t>An early read in the developmental zone. The team is telling you where to begin. This is a starting point, not a verdict.</t>
  </si>
  <si>
    <t>Seek leadership tools, training, and a mentor. The team is showing you where to focus.</t>
  </si>
  <si>
    <t>An average read with clear room to grow. Fundamentals are present, but consistency is uneven. The team sees real strengths and real gaps.</t>
  </si>
  <si>
    <t>Build a personal development plan. Pair this with the M.A.P. and Life Balance Wheel tools.</t>
  </si>
  <si>
    <t>A solid read with real depth. The team sees consistent, effective leadership behavior. The opportunity is to sharpen the highest-impact areas.</t>
  </si>
  <si>
    <t>Identify two or three lower category scores. Pick one and build a small habit around it.</t>
  </si>
  <si>
    <t>A confident read across the board. The team sees well-established leadership. The growth path is about coaching others.</t>
  </si>
  <si>
    <t>Coach. Mentor. Develop the next generation of leaders on your team.</t>
  </si>
  <si>
    <t>Other</t>
  </si>
  <si>
    <t>No basis to rate</t>
  </si>
  <si>
    <r>
      <t xml:space="preserve">If the leader has also completed the separate Leadership Assessment, switch to the Self vs. 360 Comparison tab and enter their 8 category averages in the gold cells.
The tab shows the gap between self-view and team-view for each category, with three reads:
  •  </t>
    </r>
    <r>
      <rPr>
        <b/>
        <sz val="11"/>
        <color rgb="FF2D3748"/>
        <rFont val="Calibri"/>
        <family val="2"/>
      </rPr>
      <t>Aligned</t>
    </r>
    <r>
      <rPr>
        <sz val="11"/>
        <color rgb="FF2D3748"/>
        <rFont val="Calibri"/>
        <family val="2"/>
      </rPr>
      <t xml:space="preserve"> (gap within 2 points). The leader's self-view matches the team's view. Known territory.
  • </t>
    </r>
    <r>
      <rPr>
        <b/>
        <sz val="11"/>
        <color rgb="FF2D3748"/>
        <rFont val="Calibri"/>
        <family val="2"/>
      </rPr>
      <t xml:space="preserve"> Blind strength</t>
    </r>
    <r>
      <rPr>
        <sz val="11"/>
        <color rgb="FF2D3748"/>
        <rFont val="Calibri"/>
        <family val="2"/>
      </rPr>
      <t xml:space="preserve"> (360 is 2+ points higher than self). The team sees the leader as stronger than they see themselves. Often worth naming openly so the leader can lean into it.
  • </t>
    </r>
    <r>
      <rPr>
        <b/>
        <sz val="11"/>
        <color rgb="FF2D3748"/>
        <rFont val="Calibri"/>
        <family val="2"/>
      </rPr>
      <t xml:space="preserve"> Blind spot</t>
    </r>
    <r>
      <rPr>
        <sz val="11"/>
        <color rgb="FF2D3748"/>
        <rFont val="Calibri"/>
        <family val="2"/>
      </rPr>
      <t xml:space="preserve"> (self is 2+ points higher than 360). The leader rates themselves higher than the team does. Usually the most valuable finding in a 360, and the hardest conversation. Approach with curiosity, not accusation.</t>
    </r>
  </si>
  <si>
    <t>Schedule 60 to 90 minutes, one-on-one, in a private space. 
Open by re-establishing the contract: this is a development tool, the data is anonymous, no individual rater is identified, the purpose is growth.
Walk through the Composite Results dashboard together. Pause after each section. Ask: "What stands out? What surprises you? What rings true?"
If using the Self vs. 360 Comparison, walk through blind spots and blind strengths. The blind spots are often the most valuable findings, and the hardest to hear. Don't soften them, but frame them as observations, not verdicts.
Close by helping the leader pick one or two focus areas for the next quarter. One concrete behavior change beats a long list every time.</t>
  </si>
  <si>
    <r>
      <t xml:space="preserve">  Leadership 360    ·   </t>
    </r>
    <r>
      <rPr>
        <b/>
        <sz val="24"/>
        <color rgb="FFFFFFFF"/>
        <rFont val="Calibri Light"/>
        <family val="2"/>
      </rPr>
      <t xml:space="preserve"> Rater Survey</t>
    </r>
  </si>
  <si>
    <t>The Administrator must commit to these rules being non-negotiable. The whole exercise depends on them.
  •  Never reveal who said what. Not in the debrief. Not in passing. Not even off the record.
  •  The Rater Responses tab is for the administrator only. Never share the workbook with the leader. They only ever see the Composite Results (print or PDF that tab to share).
  •  Store completed surveys securely. Locked file cabinet for paper, password-protected folder for digital.
  •  After the debrief, consider destroying the raw surveys. Keep only the Composite Results with no names included.
  •  If a rater writes a comment specific enough to identify them (a date, a meeting, a project), paraphrase the theme rather than sharing the comment verbatim.
  •  If you can't honor these rules in your context, don't run the 360. Find someone else who can administer.</t>
  </si>
  <si>
    <t xml:space="preserve">  RATINGS  ·  select your response in column D</t>
  </si>
  <si>
    <t>YOUR RESPONSE</t>
  </si>
  <si>
    <r>
      <t xml:space="preserve">Leadership 360  ·  </t>
    </r>
    <r>
      <rPr>
        <b/>
        <sz val="24"/>
        <color rgb="FFFFFFFF"/>
        <rFont val="Calibri Light"/>
        <family val="2"/>
      </rPr>
      <t>Self vs. 360 Comparison</t>
    </r>
    <r>
      <rPr>
        <sz val="24"/>
        <color rgb="FFFFFFFF"/>
        <rFont val="Calibri Light"/>
        <family val="2"/>
      </rPr>
      <t xml:space="preserve">  ·  EXAMPLE</t>
    </r>
  </si>
  <si>
    <r>
      <t xml:space="preserve">  Leadership 360    ·    </t>
    </r>
    <r>
      <rPr>
        <b/>
        <sz val="24"/>
        <color rgb="FFFFFFFF"/>
        <rFont val="Calibri Light"/>
        <family val="2"/>
      </rPr>
      <t>About the 8 Categories</t>
    </r>
  </si>
  <si>
    <r>
      <t xml:space="preserve">Leadership 360  ·  </t>
    </r>
    <r>
      <rPr>
        <b/>
        <sz val="24"/>
        <color rgb="FFFFFFFF"/>
        <rFont val="Calibri Light"/>
        <family val="2"/>
      </rPr>
      <t xml:space="preserve">Composite Results </t>
    </r>
    <r>
      <rPr>
        <sz val="24"/>
        <color rgb="FFFFFFFF"/>
        <rFont val="Calibri Light"/>
        <family val="2"/>
      </rPr>
      <t xml:space="preserve"> ·  EXAMPLE</t>
    </r>
  </si>
  <si>
    <r>
      <t xml:space="preserve">  Leadership 360    ·    </t>
    </r>
    <r>
      <rPr>
        <b/>
        <sz val="24"/>
        <color rgb="FFFFFFFF"/>
        <rFont val="Calibri Light"/>
        <family val="2"/>
      </rPr>
      <t>Rater Responses</t>
    </r>
  </si>
  <si>
    <r>
      <t xml:space="preserve">  Leadership 360    ·    </t>
    </r>
    <r>
      <rPr>
        <b/>
        <sz val="24"/>
        <color rgb="FFFFFFFF"/>
        <rFont val="Calibri Light"/>
        <family val="2"/>
      </rPr>
      <t>Rater Responses</t>
    </r>
    <r>
      <rPr>
        <sz val="24"/>
        <color rgb="FFFFFFFF"/>
        <rFont val="Calibri Light"/>
        <family val="2"/>
      </rPr>
      <t xml:space="preserve">    ·    EXAMPLE</t>
    </r>
  </si>
  <si>
    <r>
      <t xml:space="preserve">  Leadership 360    ·    </t>
    </r>
    <r>
      <rPr>
        <b/>
        <sz val="24"/>
        <color rgb="FFFFFFFF"/>
        <rFont val="Calibri Light"/>
        <family val="2"/>
      </rPr>
      <t>How to Use This Tool</t>
    </r>
  </si>
  <si>
    <r>
      <t xml:space="preserve">  Leadership 360    ·    </t>
    </r>
    <r>
      <rPr>
        <b/>
        <sz val="24"/>
        <color rgb="FFFFFFFF"/>
        <rFont val="Calibri Light"/>
        <family val="2"/>
      </rPr>
      <t>Composite Results</t>
    </r>
  </si>
  <si>
    <r>
      <t xml:space="preserve">  Leadership 360    ·    </t>
    </r>
    <r>
      <rPr>
        <b/>
        <sz val="24"/>
        <color rgb="FFFFFFFF"/>
        <rFont val="Calibri Light"/>
        <family val="2"/>
      </rPr>
      <t>Self vs. 360 Comparison</t>
    </r>
  </si>
  <si>
    <t>Read each statement. Mark the response that best matches what you've actually observed in the Leader's behavior, not what you'd like it to be. Go with your first impression. If you haven't seen enough of a behavior to rate it, mark "No basis to rate" and your answer is excluded from the math.</t>
  </si>
  <si>
    <t>At the end of the survey, you'll find one optional comment box per category. Use them if you have something useful to add. Your specific comment will not be shared with the Leader. The Administrator will see your comments verbatim, but will only share themes (not individual comments) with the Leader to ensure confidentiality.</t>
  </si>
  <si>
    <t>The Administrator named above is responsible for collecting these surveys and won't share your individual answers with Leader being assessed. The final report the Leader will receive after all assessments are received only shows averages across all raters, not individual scores or who said what. This is by design. Anonymity is what makes honest feedback possible.</t>
  </si>
  <si>
    <t>You've been asked to provide feedback on the Leader named above as part of a 360-degree leadership assessment. Thank you for taking the time. The point of this exercise is development, not performance review. Your honest read will help this Leader see what's working and where to focus their growth.</t>
  </si>
  <si>
    <t>[Due Date]</t>
  </si>
  <si>
    <t>Please return this completed file to the Administrator by the due date.  Thank you for taking the time to provide honest, thoughtful feedback. Your input directly shapes this Leader's growth and development</t>
  </si>
  <si>
    <t>Return your completed survey to the Administrator by  the due date stated above via email, sealed envelope, or in-person delivery (whichever method the Administrator has asked for).</t>
  </si>
  <si>
    <r>
      <rPr>
        <b/>
        <i/>
        <sz val="12"/>
        <color rgb="FF5A6070"/>
        <rFont val="Calibri"/>
        <family val="2"/>
      </rPr>
      <t xml:space="preserve"> Optional. </t>
    </r>
    <r>
      <rPr>
        <i/>
        <sz val="12"/>
        <color rgb="FF5A6070"/>
        <rFont val="Calibri"/>
        <family val="2"/>
      </rPr>
      <t>Use these boxes only if you have something useful to add. Behavioral patterns are more useful than specific incidents. The Administrator will see comments verbatim but will share only themes (not individual comments) with the Leader being assessed.</t>
    </r>
  </si>
  <si>
    <t>Thank you for taking the time to provide honest, thoughtful feedback. Your input directly shapes this Leader's growth and development.</t>
  </si>
  <si>
    <t>A development tool, not a performance review tool. This is the Administrator's Guide for running a 360 Degree Leadership Feedback Assessment.</t>
  </si>
  <si>
    <t>Your responses are anonymous. The Administrator won't share your individual answers with the Leader being assessed; the final report only shows averages across all raters. Read each statement and select your response in column D. Use "No basis to rate" if you haven't observed enough of a behavior to rate it (your answer for that item is excluded from the math). Optional comments by category at the bottom. Return the completed file to the Administrator by the due date shown above.</t>
  </si>
  <si>
    <t>Switch to the Composite Results tab. The dashboard calculates automatically as you enter responses.
Composite 360 score (top): scaled 0 to 300 with four tiers (Early Stage, Developing, Strong, Very Strong). Comparable to the leader's Leadership Assessment score if they've taken that one too.
Category breakdown: 8 categories with average score out of 12, rater count, and qualitative read (Strong / Solid / Mixed / Weak). Scan the lowest scores first. Those are the focus areas.
Top observed strengths and areas to develop are auto-pulled from the highest and lowest categories.
What the raters said: comments grouped by category. Look for themes across multiple raters in the same category. A single comment is one person's view; three comments saying similar things is a pattern.</t>
  </si>
  <si>
    <t>Confirm the leader actively wants this feedback. Don't impose a 360 on someone. If they're anxious about it, slow down and address that before continuing.
Set expectations with the leader: timeline (about 2 weeks for survey collection), anonymity guarantee, and what they will and won't see (a composite dashboard with category averages and aggregated comment themes; never individual responses).
Select raters together with the leader. Aim for 5 to 10 people: the leader's manager, several peers, several direct reports. A balanced mix gives the fullest read.
Contact each potential rater before sending the survey to confirm they're willing to participate. A rater who's been pressured into this will either skip it or fill it out assuming it's not going to be confidential, which will defeat the purpose.</t>
  </si>
  <si>
    <t>Composure under pressure, consistent presence, and openness to feedback.</t>
  </si>
  <si>
    <t>Delegating well, saying no when needed, protecting the team's time and focus.</t>
  </si>
  <si>
    <t>Prioritizing high-impact work, managing time, and keeping projects on track.</t>
  </si>
  <si>
    <t>Producing work that holds up, knowledgeable and proficient, setting the team's standard.</t>
  </si>
  <si>
    <t>Owning decisions, admitting mistakes, following through on commitments.</t>
  </si>
  <si>
    <t>Investing in people one-on-one, encouraging teamwork over individual heroics.</t>
  </si>
  <si>
    <t>Clarity in expectations, listening to understand, sharing information openly.</t>
  </si>
  <si>
    <t>Coaching others, contributing ideas, recognizing good work, energy others follow.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</si>
</sst>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70" x14ac:knownFonts="1">
    <font>
      <sz val="11"/>
      <color theme="1"/>
      <name val="Calibri"/>
      <family val="2"/>
      <charset val="1"/>
    </font>
    <font>
      <sz val="11"/>
      <color rgb="FF2D3748"/>
      <name val="Calibri"/>
      <family val="2"/>
    </font>
    <font>
      <b/>
      <sz val="11"/>
      <color rgb="FFB9913A"/>
      <name val="Calibri"/>
      <family val="2"/>
    </font>
    <font>
      <b/>
      <sz val="12"/>
      <color rgb="FF1A2744"/>
      <name val="Calibri"/>
      <family val="2"/>
    </font>
    <font>
      <b/>
      <sz val="11"/>
      <color rgb="FF1A2744"/>
      <name val="Calibri"/>
      <family val="2"/>
    </font>
    <font>
      <b/>
      <sz val="10"/>
      <color rgb="FF1A2744"/>
      <name val="Calibri"/>
      <family val="2"/>
    </font>
    <font>
      <b/>
      <sz val="11"/>
      <color rgb="FF1A4FA8"/>
      <name val="Calibri"/>
      <family val="2"/>
    </font>
    <font>
      <b/>
      <sz val="11"/>
      <color rgb="FFFFFFFF"/>
      <name val="Calibri"/>
      <family val="2"/>
    </font>
    <font>
      <b/>
      <sz val="10"/>
      <color rgb="FF1A4FA8"/>
      <name val="Calibri"/>
      <family val="2"/>
    </font>
    <font>
      <sz val="10"/>
      <color rgb="FF2D3748"/>
      <name val="Calibri"/>
      <family val="2"/>
    </font>
    <font>
      <b/>
      <sz val="11"/>
      <color rgb="FF4E96DD"/>
      <name val="Calibri"/>
      <family val="2"/>
    </font>
    <font>
      <b/>
      <sz val="11"/>
      <color rgb="FF2F855A"/>
      <name val="Calibri"/>
      <family val="2"/>
    </font>
    <font>
      <b/>
      <sz val="11"/>
      <color rgb="FF6B46C1"/>
      <name val="Calibri"/>
      <family val="2"/>
    </font>
    <font>
      <sz val="14"/>
      <color rgb="FF5A6070"/>
      <name val="Calibri"/>
      <family val="2"/>
    </font>
    <font>
      <i/>
      <sz val="11"/>
      <color rgb="FF5A6070"/>
      <name val="Calibri"/>
      <family val="2"/>
    </font>
    <font>
      <b/>
      <sz val="60"/>
      <color rgb="FFFFFFFF"/>
      <name val="Calibri Light"/>
      <family val="2"/>
    </font>
    <font>
      <i/>
      <sz val="13"/>
      <color rgb="FF5A6070"/>
      <name val="Calibri"/>
      <family val="2"/>
    </font>
    <font>
      <b/>
      <sz val="12"/>
      <color rgb="FFFFFFFF"/>
      <name val="Calibri"/>
      <family val="2"/>
    </font>
    <font>
      <sz val="9"/>
      <color rgb="FF5A6070"/>
      <name val="Calibri"/>
      <family val="2"/>
    </font>
    <font>
      <i/>
      <sz val="11"/>
      <color rgb="FF5A6070"/>
      <name val="Calibri"/>
      <family val="2"/>
    </font>
    <font>
      <i/>
      <sz val="12"/>
      <color rgb="FF5A6070"/>
      <name val="Calibri"/>
      <family val="2"/>
    </font>
    <font>
      <b/>
      <sz val="12"/>
      <color rgb="FFB9913A"/>
      <name val="Calibri"/>
      <family val="2"/>
    </font>
    <font>
      <b/>
      <sz val="14"/>
      <color rgb="FF1A2744"/>
      <name val="Calibri"/>
      <family val="2"/>
    </font>
    <font>
      <sz val="14"/>
      <color theme="1"/>
      <name val="Calibri"/>
      <family val="2"/>
    </font>
    <font>
      <b/>
      <sz val="11"/>
      <color rgb="FFB9913A"/>
      <name val="Calibri"/>
      <family val="2"/>
    </font>
    <font>
      <b/>
      <sz val="24"/>
      <color rgb="FFFFFFFF"/>
      <name val="Calibri Light"/>
      <family val="2"/>
    </font>
    <font>
      <sz val="24"/>
      <color rgb="FFFFFFFF"/>
      <name val="Calibri Light"/>
      <family val="2"/>
    </font>
    <font>
      <b/>
      <sz val="14"/>
      <color rgb="FFB9913A"/>
      <name val="Calibri"/>
      <family val="2"/>
    </font>
    <font>
      <b/>
      <sz val="11"/>
      <color rgb="FF1A4FA8"/>
      <name val="Calibri"/>
      <family val="2"/>
    </font>
    <font>
      <i/>
      <sz val="12"/>
      <color rgb="FF2D3748"/>
      <name val="Calibri"/>
      <family val="2"/>
    </font>
    <font>
      <sz val="12"/>
      <color rgb="FF2D3748"/>
      <name val="Calibri"/>
      <family val="2"/>
    </font>
    <font>
      <sz val="14"/>
      <color rgb="FF2D3748"/>
      <name val="Calibri"/>
      <family val="2"/>
    </font>
    <font>
      <b/>
      <sz val="14"/>
      <color rgb="FF4E96DD"/>
      <name val="Calibri"/>
      <family val="2"/>
    </font>
    <font>
      <b/>
      <sz val="14"/>
      <color rgb="FF2F855A"/>
      <name val="Calibri"/>
      <family val="2"/>
    </font>
    <font>
      <b/>
      <sz val="14"/>
      <color rgb="FF6B46C1"/>
      <name val="Calibri"/>
      <family val="2"/>
    </font>
    <font>
      <sz val="11"/>
      <color theme="1"/>
      <name val="Calibri"/>
      <family val="2"/>
    </font>
    <font>
      <b/>
      <sz val="32"/>
      <color rgb="FF1A2744"/>
      <name val="Calibri Light"/>
      <family val="2"/>
    </font>
    <font>
      <b/>
      <sz val="12"/>
      <color rgb="FF5A6070"/>
      <name val="Calibri"/>
      <family val="2"/>
    </font>
    <font>
      <sz val="12"/>
      <color theme="1"/>
      <name val="Calibri"/>
      <family val="2"/>
    </font>
    <font>
      <b/>
      <sz val="12"/>
      <color rgb="FF1A2744"/>
      <name val="Calibri"/>
      <family val="2"/>
    </font>
    <font>
      <b/>
      <sz val="12"/>
      <color rgb="FF4E96DD"/>
      <name val="Calibri"/>
      <family val="2"/>
    </font>
    <font>
      <b/>
      <sz val="12"/>
      <color rgb="FF2F855A"/>
      <name val="Calibri"/>
      <family val="2"/>
    </font>
    <font>
      <b/>
      <sz val="12"/>
      <color rgb="FF6B46C1"/>
      <name val="Calibri"/>
      <family val="2"/>
    </font>
    <font>
      <b/>
      <sz val="11"/>
      <color rgb="FF1A2744"/>
      <name val="Calibri"/>
      <family val="2"/>
    </font>
    <font>
      <sz val="11"/>
      <color rgb="FF2D3748"/>
      <name val="Calibri"/>
      <family val="2"/>
    </font>
    <font>
      <b/>
      <sz val="12"/>
      <color rgb="FFFFFFFF"/>
      <name val="Calibri"/>
      <family val="2"/>
    </font>
    <font>
      <b/>
      <sz val="12"/>
      <color rgb="FF1A4FA8"/>
      <name val="Calibri"/>
      <family val="2"/>
    </font>
    <font>
      <b/>
      <sz val="12"/>
      <color rgb="FF2D3748"/>
      <name val="Calibri"/>
      <family val="2"/>
    </font>
    <font>
      <sz val="24"/>
      <color theme="1"/>
      <name val="Calibri"/>
      <family val="2"/>
      <charset val="1"/>
    </font>
    <font>
      <b/>
      <sz val="22"/>
      <color rgb="FFFFFFFF"/>
      <name val="Calibri Light"/>
      <family val="2"/>
    </font>
    <font>
      <sz val="10"/>
      <color rgb="FF2D3748"/>
      <name val="Calibri"/>
      <family val="2"/>
    </font>
    <font>
      <b/>
      <sz val="14"/>
      <color rgb="FFB9913A"/>
      <name val="Calibri"/>
      <family val="2"/>
    </font>
    <font>
      <sz val="11"/>
      <color rgb="FF2D3748"/>
      <name val="Calibri"/>
      <family val="2"/>
    </font>
    <font>
      <b/>
      <sz val="10"/>
      <color rgb="FF1A2744"/>
      <name val="Calibri"/>
      <family val="2"/>
    </font>
    <font>
      <b/>
      <sz val="11"/>
      <color rgb="FF1A4FA8"/>
      <name val="Calibri"/>
      <family val="2"/>
    </font>
    <font>
      <b/>
      <sz val="11"/>
      <color rgb="FF1A2744"/>
      <name val="Calibri"/>
      <family val="2"/>
    </font>
    <font>
      <b/>
      <sz val="13"/>
      <color rgb="FF1A2744"/>
      <name val="Calibri"/>
      <family val="2"/>
    </font>
    <font>
      <b/>
      <sz val="11"/>
      <color rgb="FF2D3748"/>
      <name val="Calibri"/>
      <family val="2"/>
    </font>
    <font>
      <b/>
      <sz val="11"/>
      <color rgb="FFFFFFFF"/>
      <name val="Calibri"/>
      <family val="2"/>
    </font>
    <font>
      <i/>
      <sz val="12"/>
      <color rgb="FF1A2744"/>
      <name val="Calibri"/>
      <family val="2"/>
    </font>
    <font>
      <i/>
      <sz val="12"/>
      <color rgb="FF4E96DD"/>
      <name val="Calibri"/>
      <family val="2"/>
    </font>
    <font>
      <i/>
      <sz val="12"/>
      <color rgb="FF2F855A"/>
      <name val="Calibri"/>
      <family val="2"/>
    </font>
    <font>
      <i/>
      <sz val="12"/>
      <color rgb="FF6B46C1"/>
      <name val="Calibri"/>
      <family val="2"/>
    </font>
    <font>
      <b/>
      <i/>
      <sz val="12"/>
      <color rgb="FF5A6070"/>
      <name val="Calibri"/>
      <family val="2"/>
    </font>
    <font>
      <i/>
      <sz val="11"/>
      <color rgb="FF1A2744"/>
      <name val="Calibri"/>
      <family val="2"/>
    </font>
    <font>
      <i/>
      <sz val="11"/>
      <color rgb="FF4E96DD"/>
      <name val="Calibri"/>
      <family val="2"/>
    </font>
    <font>
      <i/>
      <sz val="11"/>
      <color rgb="FF2F855A"/>
      <name val="Calibri"/>
      <family val="2"/>
    </font>
    <font>
      <i/>
      <sz val="11"/>
      <color rgb="FF6B46C1"/>
      <name val="Calibri"/>
      <family val="2"/>
    </font>
    <font>
      <i/>
      <sz val="12"/>
      <name val="Calibri"/>
      <family val="2"/>
    </font>
    <font>
      <sz val="12"/>
      <name val="Calibri"/>
      <family val="2"/>
    </font>
  </fonts>
  <fills count="20">
    <fill>
      <patternFill patternType="none"/>
    </fill>
    <fill>
      <patternFill patternType="gray125"/>
    </fill>
    <fill>
      <patternFill patternType="solid">
        <fgColor rgb="FF1A2744"/>
        <bgColor rgb="FF2D3748"/>
      </patternFill>
    </fill>
    <fill>
      <patternFill patternType="solid">
        <fgColor rgb="FFB9913A"/>
        <bgColor rgb="FF808000"/>
      </patternFill>
    </fill>
    <fill>
      <patternFill patternType="solid">
        <fgColor rgb="FFFFF8E7"/>
        <bgColor rgb="FFF7F9FC"/>
      </patternFill>
    </fill>
    <fill>
      <patternFill patternType="solid">
        <fgColor rgb="FFF7F9FC"/>
        <bgColor rgb="FFFFFFFF"/>
      </patternFill>
    </fill>
    <fill>
      <patternFill patternType="solid">
        <fgColor rgb="FFFFFFFF"/>
        <bgColor rgb="FFF7F9FC"/>
      </patternFill>
    </fill>
    <fill>
      <patternFill patternType="solid">
        <fgColor rgb="FFE8ECF1"/>
        <bgColor rgb="FFF7F9FC"/>
      </patternFill>
    </fill>
    <fill>
      <patternFill patternType="solid">
        <fgColor rgb="FF7C3AED"/>
        <bgColor rgb="FF6B46C1"/>
      </patternFill>
    </fill>
    <fill>
      <patternFill patternType="solid">
        <fgColor rgb="FF2F855A"/>
        <bgColor rgb="FF008080"/>
      </patternFill>
    </fill>
    <fill>
      <patternFill patternType="solid">
        <fgColor rgb="FF4E96DD"/>
        <bgColor rgb="FF9999FF"/>
      </patternFill>
    </fill>
    <fill>
      <patternFill patternType="solid">
        <fgColor rgb="FF1A2744"/>
      </patternFill>
    </fill>
    <fill>
      <patternFill patternType="solid">
        <fgColor rgb="FFB9913A"/>
      </patternFill>
    </fill>
    <fill>
      <patternFill patternType="solid">
        <fgColor rgb="FFF7F9FC"/>
      </patternFill>
    </fill>
    <fill>
      <patternFill patternType="solid">
        <fgColor rgb="FFFFF8E7"/>
      </patternFill>
    </fill>
    <fill>
      <patternFill patternType="solid">
        <fgColor rgb="FFFFFFFF"/>
      </patternFill>
    </fill>
    <fill>
      <patternFill patternType="solid">
        <fgColor rgb="FFE8ECF1"/>
      </patternFill>
    </fill>
    <fill>
      <patternFill patternType="solid">
        <fgColor rgb="FF1A2744"/>
        <bgColor indexed="64"/>
      </patternFill>
    </fill>
    <fill>
      <patternFill patternType="solid">
        <fgColor theme="0"/>
        <bgColor indexed="64"/>
      </patternFill>
    </fill>
    <fill>
      <patternFill patternType="solid">
        <fgColor rgb="FFFFF8E7"/>
        <bgColor indexed="64"/>
      </patternFill>
    </fill>
  </fills>
  <borders count="12">
    <border>
      <left/>
      <right/>
      <top/>
      <bottom/>
      <diagonal/>
    </border>
    <border>
      <left style="thin">
        <color rgb="FFB8C0CC"/>
      </left>
      <right/>
      <top style="thin">
        <color rgb="FFB8C0CC"/>
      </top>
      <bottom style="thin">
        <color rgb="FFB8C0CC"/>
      </bottom>
      <diagonal/>
    </border>
    <border>
      <left style="thin">
        <color rgb="FFB8C0CC"/>
      </left>
      <right style="thin">
        <color rgb="FFB8C0CC"/>
      </right>
      <top style="thin">
        <color rgb="FFB8C0CC"/>
      </top>
      <bottom style="thin">
        <color rgb="FFB8C0CC"/>
      </bottom>
      <diagonal/>
    </border>
    <border>
      <left style="thin">
        <color rgb="FFD5DBE5"/>
      </left>
      <right style="thin">
        <color rgb="FFD5DBE5"/>
      </right>
      <top style="thin">
        <color rgb="FFD5DBE5"/>
      </top>
      <bottom style="thin">
        <color rgb="FFD5DBE5"/>
      </bottom>
      <diagonal/>
    </border>
    <border>
      <left style="thin">
        <color rgb="FFD5DBE5"/>
      </left>
      <right/>
      <top style="thin">
        <color rgb="FFD5DBE5"/>
      </top>
      <bottom style="thin">
        <color rgb="FFD5DBE5"/>
      </bottom>
      <diagonal/>
    </border>
    <border>
      <left style="thin">
        <color rgb="FFB8C0CC"/>
      </left>
      <right/>
      <top/>
      <bottom/>
      <diagonal/>
    </border>
    <border>
      <left/>
      <right/>
      <top style="thin">
        <color rgb="FFB8C0CC"/>
      </top>
      <bottom style="thin">
        <color rgb="FFB8C0CC"/>
      </bottom>
      <diagonal/>
    </border>
    <border>
      <left/>
      <right/>
      <top style="thin">
        <color rgb="FFD5DBE5"/>
      </top>
      <bottom style="thin">
        <color rgb="FFD5DBE5"/>
      </bottom>
      <diagonal/>
    </border>
    <border>
      <left style="thin">
        <color rgb="FFD5DBE5"/>
      </left>
      <right style="thin">
        <color rgb="FFD5DBE5"/>
      </right>
      <top style="thin">
        <color rgb="FFD5DBE5"/>
      </top>
      <bottom style="thin">
        <color rgb="FFD5DBE5"/>
      </bottom>
      <diagonal/>
    </border>
    <border>
      <left style="thin">
        <color rgb="FFB8C0CC"/>
      </left>
      <right style="thin">
        <color rgb="FFB8C0CC"/>
      </right>
      <top style="thin">
        <color rgb="FFB8C0CC"/>
      </top>
      <bottom style="thin">
        <color rgb="FFB8C0CC"/>
      </bottom>
      <diagonal/>
    </border>
    <border>
      <left style="thin">
        <color indexed="64"/>
      </left>
      <right style="thin">
        <color indexed="64"/>
      </right>
      <top style="thin">
        <color indexed="64"/>
      </top>
      <bottom style="thin">
        <color indexed="64"/>
      </bottom>
      <diagonal/>
    </border>
    <border>
      <left/>
      <right/>
      <top style="thin">
        <color rgb="FFB8C0CC"/>
      </top>
      <bottom/>
      <diagonal/>
    </border>
  </borders>
  <cellStyleXfs count="1">
    <xf numFmtId="0" fontId="0" fillId="0" borderId="0"/>
  </cellStyleXfs>
  <cellXfs count="163">
    <xf numFmtId="0" fontId="0" fillId="0" borderId="0" xfId="0"/>
    <xf numFmtId="0" fontId="5" fillId="0" borderId="0" xfId="0" applyFont="1" applyAlignment="1">
      <alignment horizontal="left" vertical="center"/>
    </xf>
    <xf numFmtId="0" fontId="7" fillId="2" borderId="2" xfId="0" applyFont="1" applyFill="1" applyBorder="1" applyAlignment="1">
      <alignment horizontal="center" vertical="center"/>
    </xf>
    <xf numFmtId="0" fontId="7" fillId="2" borderId="2" xfId="0" applyFont="1" applyFill="1" applyBorder="1" applyAlignment="1">
      <alignment horizontal="left" vertical="center"/>
    </xf>
    <xf numFmtId="0" fontId="4" fillId="5" borderId="3" xfId="0" applyFont="1" applyFill="1" applyBorder="1" applyAlignment="1">
      <alignment horizontal="center" vertical="center"/>
    </xf>
    <xf numFmtId="0" fontId="1" fillId="5" borderId="3" xfId="0" applyFont="1" applyFill="1" applyBorder="1" applyAlignment="1">
      <alignment horizontal="left" vertical="center" wrapText="1"/>
    </xf>
    <xf numFmtId="0" fontId="6" fillId="4" borderId="2" xfId="0" applyFont="1" applyFill="1" applyBorder="1" applyAlignment="1" applyProtection="1">
      <alignment horizontal="center" vertical="center" wrapText="1"/>
      <protection locked="0"/>
    </xf>
    <xf numFmtId="0" fontId="4" fillId="6" borderId="3" xfId="0" applyFont="1" applyFill="1" applyBorder="1" applyAlignment="1">
      <alignment horizontal="center" vertical="center"/>
    </xf>
    <xf numFmtId="0" fontId="1" fillId="6" borderId="3" xfId="0" applyFont="1" applyFill="1" applyBorder="1" applyAlignment="1">
      <alignment horizontal="left" vertical="center" wrapText="1"/>
    </xf>
    <xf numFmtId="0" fontId="8" fillId="4" borderId="2"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left" vertical="top" wrapText="1"/>
      <protection locked="0"/>
    </xf>
    <xf numFmtId="0" fontId="17" fillId="9" borderId="0" xfId="0" applyFont="1" applyFill="1" applyAlignment="1">
      <alignment horizontal="center" vertical="center"/>
    </xf>
    <xf numFmtId="0" fontId="17" fillId="10" borderId="0" xfId="0" applyFont="1" applyFill="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xf>
    <xf numFmtId="0" fontId="4" fillId="0" borderId="0" xfId="0" applyFont="1"/>
    <xf numFmtId="0" fontId="21" fillId="2" borderId="2" xfId="0" applyFont="1" applyFill="1" applyBorder="1" applyAlignment="1">
      <alignment horizontal="center" vertical="center"/>
    </xf>
    <xf numFmtId="0" fontId="6" fillId="4" borderId="2" xfId="0" applyFont="1" applyFill="1" applyBorder="1" applyAlignment="1" applyProtection="1">
      <alignment horizontal="left" vertical="center"/>
      <protection locked="0"/>
    </xf>
    <xf numFmtId="0" fontId="28" fillId="4" borderId="2" xfId="0" applyFont="1" applyFill="1" applyBorder="1" applyAlignment="1" applyProtection="1">
      <alignment horizontal="left" vertical="center"/>
      <protection locked="0"/>
    </xf>
    <xf numFmtId="0" fontId="0" fillId="0" borderId="5" xfId="0" applyBorder="1" applyAlignment="1">
      <alignment horizontal="left" vertical="center"/>
    </xf>
    <xf numFmtId="14" fontId="28" fillId="4" borderId="2" xfId="0" applyNumberFormat="1" applyFont="1" applyFill="1" applyBorder="1" applyAlignment="1" applyProtection="1">
      <alignment horizontal="center" vertical="center"/>
      <protection locked="0"/>
    </xf>
    <xf numFmtId="0" fontId="22" fillId="5" borderId="3" xfId="0" applyFont="1" applyFill="1" applyBorder="1" applyAlignment="1">
      <alignment horizontal="left" vertical="center" wrapText="1"/>
    </xf>
    <xf numFmtId="0" fontId="32" fillId="5" borderId="3" xfId="0" applyFont="1" applyFill="1" applyBorder="1" applyAlignment="1">
      <alignment horizontal="left" vertical="center" wrapText="1"/>
    </xf>
    <xf numFmtId="0" fontId="33" fillId="5" borderId="3" xfId="0" applyFont="1" applyFill="1" applyBorder="1" applyAlignment="1">
      <alignment horizontal="left" vertical="center" wrapText="1"/>
    </xf>
    <xf numFmtId="0" fontId="34" fillId="5" borderId="3" xfId="0" applyFont="1" applyFill="1" applyBorder="1" applyAlignment="1">
      <alignment horizontal="left" vertical="center" wrapText="1"/>
    </xf>
    <xf numFmtId="0" fontId="37" fillId="0" borderId="0" xfId="0" applyFont="1" applyAlignment="1">
      <alignment horizontal="left" vertical="center"/>
    </xf>
    <xf numFmtId="0" fontId="38" fillId="0" borderId="0" xfId="0" applyFont="1"/>
    <xf numFmtId="0" fontId="39" fillId="7" borderId="3" xfId="0" applyFont="1" applyFill="1" applyBorder="1" applyAlignment="1">
      <alignment horizontal="left" vertical="center" wrapText="1"/>
    </xf>
    <xf numFmtId="0" fontId="38" fillId="0" borderId="0" xfId="0" applyFont="1" applyAlignment="1">
      <alignment vertical="center"/>
    </xf>
    <xf numFmtId="0" fontId="40" fillId="7" borderId="3" xfId="0" applyFont="1" applyFill="1" applyBorder="1" applyAlignment="1">
      <alignment horizontal="left" vertical="center" wrapText="1"/>
    </xf>
    <xf numFmtId="0" fontId="41" fillId="7" borderId="3" xfId="0" applyFont="1" applyFill="1" applyBorder="1" applyAlignment="1">
      <alignment horizontal="left" vertical="center" wrapText="1"/>
    </xf>
    <xf numFmtId="0" fontId="42" fillId="7" borderId="3" xfId="0" applyFont="1" applyFill="1" applyBorder="1" applyAlignment="1">
      <alignment horizontal="left" vertical="center" wrapText="1"/>
    </xf>
    <xf numFmtId="0" fontId="43" fillId="7" borderId="3" xfId="0" applyFont="1" applyFill="1" applyBorder="1" applyAlignment="1">
      <alignment horizontal="left" vertical="center"/>
    </xf>
    <xf numFmtId="0" fontId="43" fillId="7" borderId="3" xfId="0" applyFont="1" applyFill="1" applyBorder="1" applyAlignment="1">
      <alignment horizontal="center" vertical="center"/>
    </xf>
    <xf numFmtId="0" fontId="39" fillId="5" borderId="3" xfId="0" applyFont="1" applyFill="1" applyBorder="1" applyAlignment="1">
      <alignment horizontal="left" vertical="center"/>
    </xf>
    <xf numFmtId="0" fontId="30" fillId="5" borderId="3" xfId="0" applyFont="1" applyFill="1" applyBorder="1" applyAlignment="1">
      <alignment horizontal="center" vertical="center"/>
    </xf>
    <xf numFmtId="0" fontId="40" fillId="5" borderId="3" xfId="0" applyFont="1" applyFill="1" applyBorder="1" applyAlignment="1">
      <alignment horizontal="left" vertical="center"/>
    </xf>
    <xf numFmtId="0" fontId="41" fillId="5" borderId="3" xfId="0" applyFont="1" applyFill="1" applyBorder="1" applyAlignment="1">
      <alignment horizontal="left" vertical="center"/>
    </xf>
    <xf numFmtId="0" fontId="42" fillId="5" borderId="3" xfId="0" applyFont="1" applyFill="1" applyBorder="1" applyAlignment="1">
      <alignment horizontal="left" vertical="center"/>
    </xf>
    <xf numFmtId="0" fontId="45" fillId="2" borderId="2" xfId="0" applyFont="1" applyFill="1" applyBorder="1" applyAlignment="1">
      <alignment horizontal="center" vertical="center"/>
    </xf>
    <xf numFmtId="0" fontId="45" fillId="2" borderId="2" xfId="0" applyFont="1" applyFill="1" applyBorder="1" applyAlignment="1">
      <alignment horizontal="left" vertical="center"/>
    </xf>
    <xf numFmtId="0" fontId="46" fillId="4" borderId="2" xfId="0" applyFont="1" applyFill="1" applyBorder="1" applyAlignment="1" applyProtection="1">
      <alignment horizontal="center" vertical="center" wrapText="1"/>
      <protection locked="0"/>
    </xf>
    <xf numFmtId="0" fontId="39" fillId="7" borderId="3" xfId="0" applyFont="1" applyFill="1" applyBorder="1" applyAlignment="1">
      <alignment horizontal="left" vertical="center"/>
    </xf>
    <xf numFmtId="0" fontId="39" fillId="7" borderId="3" xfId="0" applyFont="1" applyFill="1" applyBorder="1" applyAlignment="1">
      <alignment horizontal="center" vertical="center"/>
    </xf>
    <xf numFmtId="164" fontId="46" fillId="4" borderId="2" xfId="0" applyNumberFormat="1" applyFont="1" applyFill="1" applyBorder="1" applyAlignment="1" applyProtection="1">
      <alignment horizontal="center" vertical="center"/>
      <protection locked="0"/>
    </xf>
    <xf numFmtId="164" fontId="39" fillId="5" borderId="3" xfId="0" applyNumberFormat="1" applyFont="1" applyFill="1" applyBorder="1" applyAlignment="1">
      <alignment horizontal="center" vertical="center"/>
    </xf>
    <xf numFmtId="165" fontId="47" fillId="5" borderId="3" xfId="0" applyNumberFormat="1" applyFont="1" applyFill="1" applyBorder="1" applyAlignment="1">
      <alignment horizontal="center" vertical="center"/>
    </xf>
    <xf numFmtId="0" fontId="43" fillId="7" borderId="3" xfId="0" applyFont="1" applyFill="1" applyBorder="1" applyAlignment="1">
      <alignment horizontal="left" vertical="center" wrapText="1"/>
    </xf>
    <xf numFmtId="0" fontId="55" fillId="13" borderId="8" xfId="0" applyFont="1" applyFill="1" applyBorder="1" applyAlignment="1">
      <alignment horizontal="center" vertical="center"/>
    </xf>
    <xf numFmtId="0" fontId="52" fillId="13" borderId="8" xfId="0" applyFont="1" applyFill="1" applyBorder="1" applyAlignment="1">
      <alignment horizontal="left" vertical="center" wrapText="1"/>
    </xf>
    <xf numFmtId="0" fontId="55" fillId="15" borderId="8" xfId="0" applyFont="1" applyFill="1" applyBorder="1" applyAlignment="1">
      <alignment horizontal="center" vertical="center"/>
    </xf>
    <xf numFmtId="0" fontId="52" fillId="15" borderId="8" xfId="0" applyFont="1" applyFill="1" applyBorder="1" applyAlignment="1">
      <alignment horizontal="left" vertical="center" wrapText="1"/>
    </xf>
    <xf numFmtId="0" fontId="58" fillId="11" borderId="9" xfId="0" applyFont="1" applyFill="1" applyBorder="1" applyAlignment="1">
      <alignment horizontal="center" vertical="center"/>
    </xf>
    <xf numFmtId="0" fontId="24" fillId="11" borderId="9" xfId="0" applyFont="1" applyFill="1" applyBorder="1" applyAlignment="1">
      <alignment horizontal="center" vertical="center" wrapText="1"/>
    </xf>
    <xf numFmtId="0" fontId="2" fillId="2" borderId="0" xfId="0" applyFont="1" applyFill="1" applyAlignment="1">
      <alignment horizontal="left" vertical="center"/>
    </xf>
    <xf numFmtId="0" fontId="27" fillId="2" borderId="0" xfId="0" applyFont="1" applyFill="1" applyAlignment="1">
      <alignment horizontal="left" vertical="center"/>
    </xf>
    <xf numFmtId="0" fontId="0" fillId="0" borderId="11" xfId="0" applyBorder="1" applyAlignment="1">
      <alignment horizontal="left" vertical="center"/>
    </xf>
    <xf numFmtId="0" fontId="17" fillId="2" borderId="2" xfId="0" applyFont="1" applyFill="1" applyBorder="1" applyAlignment="1">
      <alignment horizontal="center" vertical="center"/>
    </xf>
    <xf numFmtId="0" fontId="3" fillId="5" borderId="3" xfId="0" applyFont="1" applyFill="1" applyBorder="1" applyAlignment="1">
      <alignment horizontal="center" vertical="center"/>
    </xf>
    <xf numFmtId="0" fontId="30" fillId="5" borderId="3" xfId="0" applyFont="1" applyFill="1" applyBorder="1" applyAlignment="1">
      <alignment horizontal="left" vertical="center" wrapText="1"/>
    </xf>
    <xf numFmtId="0" fontId="59" fillId="5" borderId="3" xfId="0" applyFont="1" applyFill="1" applyBorder="1" applyAlignment="1">
      <alignment horizontal="left" vertical="center" wrapText="1"/>
    </xf>
    <xf numFmtId="0" fontId="3" fillId="6" borderId="3" xfId="0" applyFont="1" applyFill="1" applyBorder="1" applyAlignment="1">
      <alignment horizontal="center" vertical="center"/>
    </xf>
    <xf numFmtId="0" fontId="30" fillId="6" borderId="3" xfId="0" applyFont="1" applyFill="1" applyBorder="1" applyAlignment="1">
      <alignment horizontal="left" vertical="center" wrapText="1"/>
    </xf>
    <xf numFmtId="0" fontId="59" fillId="6" borderId="3" xfId="0" applyFont="1" applyFill="1" applyBorder="1" applyAlignment="1">
      <alignment horizontal="left" vertical="center" wrapText="1"/>
    </xf>
    <xf numFmtId="0" fontId="60" fillId="5" borderId="3" xfId="0" applyFont="1" applyFill="1" applyBorder="1" applyAlignment="1">
      <alignment horizontal="left" vertical="center" wrapText="1"/>
    </xf>
    <xf numFmtId="0" fontId="60" fillId="6" borderId="3" xfId="0" applyFont="1" applyFill="1" applyBorder="1" applyAlignment="1">
      <alignment horizontal="left" vertical="center" wrapText="1"/>
    </xf>
    <xf numFmtId="0" fontId="61" fillId="5" borderId="3" xfId="0" applyFont="1" applyFill="1" applyBorder="1" applyAlignment="1">
      <alignment horizontal="left" vertical="center" wrapText="1"/>
    </xf>
    <xf numFmtId="0" fontId="61" fillId="6" borderId="3" xfId="0" applyFont="1" applyFill="1" applyBorder="1" applyAlignment="1">
      <alignment horizontal="left" vertical="center" wrapText="1"/>
    </xf>
    <xf numFmtId="0" fontId="62" fillId="5" borderId="3" xfId="0" applyFont="1" applyFill="1" applyBorder="1" applyAlignment="1">
      <alignment horizontal="left" vertical="center" wrapText="1"/>
    </xf>
    <xf numFmtId="0" fontId="62" fillId="6" borderId="3" xfId="0" applyFont="1" applyFill="1" applyBorder="1" applyAlignment="1">
      <alignment horizontal="left" vertical="center" wrapText="1"/>
    </xf>
    <xf numFmtId="0" fontId="0" fillId="17" borderId="0" xfId="0" applyFill="1"/>
    <xf numFmtId="0" fontId="64" fillId="5" borderId="3" xfId="0" applyFont="1" applyFill="1" applyBorder="1" applyAlignment="1">
      <alignment horizontal="left" vertical="center" wrapText="1"/>
    </xf>
    <xf numFmtId="0" fontId="64" fillId="6" borderId="3" xfId="0" applyFont="1" applyFill="1" applyBorder="1" applyAlignment="1">
      <alignment horizontal="left" vertical="center" wrapText="1"/>
    </xf>
    <xf numFmtId="0" fontId="65" fillId="5" borderId="3" xfId="0" applyFont="1" applyFill="1" applyBorder="1" applyAlignment="1">
      <alignment horizontal="left" vertical="center" wrapText="1"/>
    </xf>
    <xf numFmtId="0" fontId="65" fillId="6" borderId="3" xfId="0" applyFont="1" applyFill="1" applyBorder="1" applyAlignment="1">
      <alignment horizontal="left" vertical="center" wrapText="1"/>
    </xf>
    <xf numFmtId="0" fontId="66" fillId="5" borderId="3" xfId="0" applyFont="1" applyFill="1" applyBorder="1" applyAlignment="1">
      <alignment horizontal="left" vertical="center" wrapText="1"/>
    </xf>
    <xf numFmtId="0" fontId="66" fillId="6" borderId="3" xfId="0" applyFont="1" applyFill="1" applyBorder="1" applyAlignment="1">
      <alignment horizontal="left" vertical="center" wrapText="1"/>
    </xf>
    <xf numFmtId="0" fontId="67" fillId="5" borderId="3" xfId="0" applyFont="1" applyFill="1" applyBorder="1" applyAlignment="1">
      <alignment horizontal="left" vertical="center" wrapText="1"/>
    </xf>
    <xf numFmtId="0" fontId="67" fillId="6" borderId="3" xfId="0" applyFont="1" applyFill="1" applyBorder="1" applyAlignment="1">
      <alignment horizontal="left" vertical="center" wrapText="1"/>
    </xf>
    <xf numFmtId="0" fontId="49" fillId="12" borderId="0" xfId="0" applyFont="1" applyFill="1" applyAlignment="1">
      <alignment horizontal="center" vertical="center"/>
    </xf>
    <xf numFmtId="0" fontId="0" fillId="19" borderId="9" xfId="0" applyFill="1" applyBorder="1" applyAlignment="1" applyProtection="1">
      <alignment horizontal="center" vertical="center"/>
      <protection locked="0"/>
    </xf>
    <xf numFmtId="0" fontId="28" fillId="0" borderId="0" xfId="0" applyFont="1" applyAlignment="1">
      <alignment horizontal="left" vertical="center"/>
    </xf>
    <xf numFmtId="0" fontId="6" fillId="0" borderId="0" xfId="0" applyFont="1" applyAlignment="1">
      <alignment horizontal="left" vertical="center"/>
    </xf>
    <xf numFmtId="0" fontId="30" fillId="13" borderId="8" xfId="0" applyFont="1" applyFill="1" applyBorder="1" applyAlignment="1">
      <alignment horizontal="left" vertical="top" wrapText="1"/>
    </xf>
    <xf numFmtId="0" fontId="0" fillId="0" borderId="6" xfId="0" applyBorder="1"/>
    <xf numFmtId="0" fontId="2" fillId="2" borderId="0" xfId="0" applyFont="1" applyFill="1" applyAlignment="1">
      <alignment horizontal="left" vertical="center"/>
    </xf>
    <xf numFmtId="0" fontId="0" fillId="0" borderId="0" xfId="0"/>
    <xf numFmtId="0" fontId="26" fillId="2" borderId="0" xfId="0" applyFont="1" applyFill="1" applyAlignment="1">
      <alignment horizontal="left" vertical="center"/>
    </xf>
    <xf numFmtId="0" fontId="48" fillId="0" borderId="0" xfId="0" applyFont="1"/>
    <xf numFmtId="0" fontId="20" fillId="0" borderId="0" xfId="0" applyFont="1" applyAlignment="1">
      <alignment horizontal="left" vertical="center" wrapText="1"/>
    </xf>
    <xf numFmtId="0" fontId="27" fillId="2" borderId="0" xfId="0" applyFont="1" applyFill="1" applyAlignment="1">
      <alignment horizontal="left" vertical="center"/>
    </xf>
    <xf numFmtId="0" fontId="23" fillId="0" borderId="0" xfId="0" applyFont="1"/>
    <xf numFmtId="0" fontId="4" fillId="7" borderId="1" xfId="0" applyFont="1" applyFill="1" applyBorder="1" applyAlignment="1">
      <alignment horizontal="left" vertical="center"/>
    </xf>
    <xf numFmtId="0" fontId="1" fillId="13" borderId="8" xfId="0" applyFont="1" applyFill="1" applyBorder="1" applyAlignment="1">
      <alignment horizontal="left" vertical="top" wrapText="1"/>
    </xf>
    <xf numFmtId="0" fontId="35" fillId="0" borderId="0" xfId="0" applyFont="1"/>
    <xf numFmtId="0" fontId="20" fillId="0" borderId="0" xfId="0" applyFont="1" applyAlignment="1">
      <alignment horizontal="center" vertical="center"/>
    </xf>
    <xf numFmtId="0" fontId="38" fillId="0" borderId="0" xfId="0" applyFont="1" applyAlignment="1">
      <alignment horizontal="center" vertical="center"/>
    </xf>
    <xf numFmtId="0" fontId="51" fillId="11" borderId="0" xfId="0" applyFont="1" applyFill="1" applyAlignment="1">
      <alignment horizontal="left" vertical="center" wrapText="1"/>
    </xf>
    <xf numFmtId="0" fontId="44" fillId="0" borderId="0" xfId="0" applyFont="1" applyAlignment="1">
      <alignment horizontal="left" vertical="center" wrapText="1"/>
    </xf>
    <xf numFmtId="0" fontId="52" fillId="13" borderId="8" xfId="0" applyFont="1" applyFill="1" applyBorder="1" applyAlignment="1">
      <alignment horizontal="left" vertical="top" wrapText="1"/>
    </xf>
    <xf numFmtId="0" fontId="38" fillId="0" borderId="0" xfId="0" applyFont="1"/>
    <xf numFmtId="0" fontId="44" fillId="13" borderId="8" xfId="0" applyFont="1" applyFill="1" applyBorder="1" applyAlignment="1">
      <alignment horizontal="left" vertical="top" wrapText="1"/>
    </xf>
    <xf numFmtId="0" fontId="27" fillId="11" borderId="0" xfId="0" applyFont="1" applyFill="1" applyAlignment="1">
      <alignment horizontal="left" vertical="center"/>
    </xf>
    <xf numFmtId="0" fontId="26" fillId="11" borderId="0" xfId="0" applyFont="1" applyFill="1" applyAlignment="1">
      <alignment horizontal="left" vertical="center"/>
    </xf>
    <xf numFmtId="0" fontId="20" fillId="0" borderId="0" xfId="0" applyFont="1" applyAlignment="1">
      <alignment horizontal="center"/>
    </xf>
    <xf numFmtId="0" fontId="38" fillId="0" borderId="0" xfId="0" applyFont="1" applyAlignment="1">
      <alignment horizontal="center"/>
    </xf>
    <xf numFmtId="0" fontId="44" fillId="13" borderId="10" xfId="0" applyFont="1" applyFill="1" applyBorder="1" applyAlignment="1">
      <alignment horizontal="left" vertical="center" wrapText="1"/>
    </xf>
    <xf numFmtId="0" fontId="35" fillId="0" borderId="10" xfId="0" applyFont="1" applyBorder="1"/>
    <xf numFmtId="0" fontId="32" fillId="16" borderId="10" xfId="0" applyFont="1" applyFill="1" applyBorder="1" applyAlignment="1">
      <alignment horizontal="left" vertical="center" wrapText="1"/>
    </xf>
    <xf numFmtId="0" fontId="23" fillId="0" borderId="10" xfId="0" applyFont="1" applyBorder="1" applyAlignment="1">
      <alignment vertical="center"/>
    </xf>
    <xf numFmtId="0" fontId="30" fillId="0" borderId="0" xfId="0" applyFont="1" applyAlignment="1">
      <alignment horizontal="left" vertical="top" wrapText="1"/>
    </xf>
    <xf numFmtId="0" fontId="50" fillId="14" borderId="10" xfId="0" applyFont="1" applyFill="1" applyBorder="1" applyAlignment="1" applyProtection="1">
      <alignment horizontal="left" vertical="top" wrapText="1"/>
      <protection locked="0"/>
    </xf>
    <xf numFmtId="0" fontId="0" fillId="0" borderId="10" xfId="0" applyBorder="1" applyProtection="1">
      <protection locked="0"/>
    </xf>
    <xf numFmtId="14" fontId="6" fillId="14" borderId="10" xfId="0" applyNumberFormat="1" applyFont="1" applyFill="1" applyBorder="1" applyAlignment="1" applyProtection="1">
      <alignment horizontal="left" vertical="center"/>
      <protection locked="0"/>
    </xf>
    <xf numFmtId="14" fontId="0" fillId="0" borderId="10" xfId="0" applyNumberFormat="1" applyBorder="1" applyProtection="1">
      <protection locked="0"/>
    </xf>
    <xf numFmtId="0" fontId="39" fillId="18" borderId="10" xfId="0" applyFont="1" applyFill="1" applyBorder="1" applyAlignment="1">
      <alignment horizontal="left" vertical="center" wrapText="1"/>
    </xf>
    <xf numFmtId="0" fontId="38" fillId="18" borderId="10" xfId="0" applyFont="1" applyFill="1" applyBorder="1"/>
    <xf numFmtId="0" fontId="68" fillId="0" borderId="0" xfId="0" applyFont="1" applyAlignment="1">
      <alignment horizontal="center" vertical="center" wrapText="1"/>
    </xf>
    <xf numFmtId="0" fontId="69" fillId="0" borderId="0" xfId="0" applyFont="1"/>
    <xf numFmtId="0" fontId="22" fillId="16" borderId="10" xfId="0" applyFont="1" applyFill="1" applyBorder="1" applyAlignment="1">
      <alignment horizontal="left" vertical="center" wrapText="1"/>
    </xf>
    <xf numFmtId="0" fontId="34" fillId="16" borderId="10" xfId="0" applyFont="1" applyFill="1" applyBorder="1" applyAlignment="1">
      <alignment horizontal="left" vertical="center" wrapText="1"/>
    </xf>
    <xf numFmtId="0" fontId="33" fillId="16" borderId="10" xfId="0" applyFont="1" applyFill="1" applyBorder="1" applyAlignment="1">
      <alignment horizontal="left" vertical="center" wrapText="1"/>
    </xf>
    <xf numFmtId="0" fontId="56" fillId="0" borderId="0" xfId="0" applyFont="1" applyAlignment="1">
      <alignment horizontal="center" vertical="center" wrapText="1"/>
    </xf>
    <xf numFmtId="0" fontId="53" fillId="0" borderId="0" xfId="0" applyFont="1" applyAlignment="1">
      <alignment horizontal="right" vertical="center"/>
    </xf>
    <xf numFmtId="0" fontId="54" fillId="14" borderId="10" xfId="0" applyFont="1" applyFill="1" applyBorder="1" applyAlignment="1" applyProtection="1">
      <alignment horizontal="left" vertical="center"/>
      <protection locked="0"/>
    </xf>
    <xf numFmtId="0" fontId="32" fillId="7" borderId="1" xfId="0" applyFont="1" applyFill="1" applyBorder="1" applyAlignment="1">
      <alignment horizontal="left" vertical="center" wrapText="1"/>
    </xf>
    <xf numFmtId="0" fontId="23" fillId="0" borderId="6" xfId="0" applyFont="1" applyBorder="1" applyAlignment="1">
      <alignment vertical="center"/>
    </xf>
    <xf numFmtId="0" fontId="22" fillId="7" borderId="1" xfId="0" applyFont="1" applyFill="1" applyBorder="1" applyAlignment="1">
      <alignment horizontal="left" vertical="center" wrapText="1"/>
    </xf>
    <xf numFmtId="0" fontId="34" fillId="7" borderId="1" xfId="0" applyFont="1" applyFill="1" applyBorder="1" applyAlignment="1">
      <alignment horizontal="left" vertical="center" wrapText="1"/>
    </xf>
    <xf numFmtId="0" fontId="33" fillId="7" borderId="1" xfId="0" applyFont="1" applyFill="1" applyBorder="1" applyAlignment="1">
      <alignment horizontal="left" vertical="center" wrapText="1"/>
    </xf>
    <xf numFmtId="0" fontId="20" fillId="5" borderId="4" xfId="0" applyFont="1" applyFill="1" applyBorder="1" applyAlignment="1">
      <alignment horizontal="left" vertical="center"/>
    </xf>
    <xf numFmtId="0" fontId="0" fillId="0" borderId="7" xfId="0" applyBorder="1"/>
    <xf numFmtId="0" fontId="43" fillId="7" borderId="4" xfId="0" applyFont="1" applyFill="1" applyBorder="1" applyAlignment="1">
      <alignment horizontal="center" vertical="center"/>
    </xf>
    <xf numFmtId="0" fontId="30" fillId="5" borderId="4" xfId="0" applyFont="1" applyFill="1" applyBorder="1" applyAlignment="1">
      <alignment horizontal="left" vertical="top" wrapText="1"/>
    </xf>
    <xf numFmtId="0" fontId="30" fillId="5" borderId="4" xfId="0" applyFont="1" applyFill="1" applyBorder="1" applyAlignment="1">
      <alignment horizontal="left" vertical="center" wrapText="1"/>
    </xf>
    <xf numFmtId="0" fontId="38" fillId="0" borderId="7" xfId="0" applyFont="1" applyBorder="1"/>
    <xf numFmtId="0" fontId="13" fillId="0" borderId="0" xfId="0" applyFont="1" applyAlignment="1">
      <alignment horizontal="left" vertical="center"/>
    </xf>
    <xf numFmtId="0" fontId="30" fillId="5" borderId="4" xfId="0" applyFont="1" applyFill="1" applyBorder="1" applyAlignment="1">
      <alignment horizontal="center" vertical="center"/>
    </xf>
    <xf numFmtId="0" fontId="15" fillId="3" borderId="0" xfId="0" applyFont="1" applyFill="1" applyAlignment="1">
      <alignment horizontal="center" vertical="center"/>
    </xf>
    <xf numFmtId="0" fontId="17" fillId="2" borderId="0" xfId="0" applyFont="1" applyFill="1" applyAlignment="1">
      <alignment horizontal="center" vertical="center"/>
    </xf>
    <xf numFmtId="0" fontId="1" fillId="5" borderId="4" xfId="0" applyFont="1" applyFill="1" applyBorder="1" applyAlignment="1">
      <alignment horizontal="left" vertical="center" wrapText="1"/>
    </xf>
    <xf numFmtId="0" fontId="11" fillId="7" borderId="4" xfId="0" applyFont="1" applyFill="1" applyBorder="1" applyAlignment="1">
      <alignment horizontal="left" vertical="center"/>
    </xf>
    <xf numFmtId="0" fontId="2" fillId="7" borderId="4" xfId="0" applyFont="1" applyFill="1" applyBorder="1" applyAlignment="1">
      <alignment horizontal="left" vertical="center"/>
    </xf>
    <xf numFmtId="0" fontId="14" fillId="0" borderId="0" xfId="0" applyFont="1" applyAlignment="1">
      <alignment horizontal="left" vertical="center"/>
    </xf>
    <xf numFmtId="0" fontId="4" fillId="7" borderId="4" xfId="0" applyFont="1" applyFill="1" applyBorder="1" applyAlignment="1">
      <alignment horizontal="left" vertical="center"/>
    </xf>
    <xf numFmtId="0" fontId="43" fillId="7" borderId="4" xfId="0" applyFont="1" applyFill="1" applyBorder="1" applyAlignment="1">
      <alignment horizontal="left" vertical="center"/>
    </xf>
    <xf numFmtId="0" fontId="3" fillId="0" borderId="0" xfId="0" applyFont="1" applyAlignment="1">
      <alignment horizontal="center" vertical="center"/>
    </xf>
    <xf numFmtId="0" fontId="16" fillId="0" borderId="0" xfId="0" applyFont="1" applyAlignment="1">
      <alignment horizontal="center" vertical="top"/>
    </xf>
    <xf numFmtId="0" fontId="29" fillId="4" borderId="1" xfId="0" applyFont="1" applyFill="1" applyBorder="1" applyAlignment="1" applyProtection="1">
      <alignment horizontal="left" vertical="top" wrapText="1"/>
      <protection locked="0"/>
    </xf>
    <xf numFmtId="0" fontId="0" fillId="0" borderId="6" xfId="0" applyBorder="1" applyProtection="1">
      <protection locked="0"/>
    </xf>
    <xf numFmtId="0" fontId="36" fillId="0" borderId="0" xfId="0" applyFont="1" applyAlignment="1">
      <alignment horizontal="center"/>
    </xf>
    <xf numFmtId="0" fontId="17" fillId="8" borderId="0" xfId="0" applyFont="1" applyFill="1" applyAlignment="1">
      <alignment horizontal="center" vertical="center"/>
    </xf>
    <xf numFmtId="0" fontId="44" fillId="5" borderId="4" xfId="0" applyFont="1" applyFill="1" applyBorder="1" applyAlignment="1">
      <alignment horizontal="left" vertical="center" wrapText="1"/>
    </xf>
    <xf numFmtId="0" fontId="39" fillId="7" borderId="4" xfId="0" applyFont="1" applyFill="1" applyBorder="1" applyAlignment="1">
      <alignment horizontal="left" vertical="center"/>
    </xf>
    <xf numFmtId="0" fontId="39" fillId="7" borderId="1" xfId="0" applyFont="1" applyFill="1" applyBorder="1" applyAlignment="1">
      <alignment horizontal="left" vertical="center"/>
    </xf>
    <xf numFmtId="0" fontId="19" fillId="0" borderId="0" xfId="0" applyFont="1" applyAlignment="1">
      <alignment horizontal="left" vertical="center" wrapText="1"/>
    </xf>
    <xf numFmtId="0" fontId="31" fillId="5" borderId="4" xfId="0" applyFont="1" applyFill="1" applyBorder="1" applyAlignment="1">
      <alignment horizontal="left" vertical="center" wrapText="1"/>
    </xf>
    <xf numFmtId="0" fontId="29" fillId="0" borderId="0" xfId="0" applyFont="1" applyAlignment="1">
      <alignment horizontal="left" vertical="center" wrapText="1"/>
    </xf>
    <xf numFmtId="0" fontId="4" fillId="7" borderId="1" xfId="0" applyFont="1" applyFill="1" applyBorder="1" applyAlignment="1">
      <alignment horizontal="left" vertical="center" wrapText="1"/>
    </xf>
    <xf numFmtId="0" fontId="0" fillId="0" borderId="6" xfId="0" applyBorder="1" applyAlignment="1">
      <alignment vertical="center"/>
    </xf>
    <xf numFmtId="0" fontId="10" fillId="7" borderId="1" xfId="0" applyFont="1" applyFill="1" applyBorder="1" applyAlignment="1">
      <alignment horizontal="left" vertical="center" wrapText="1"/>
    </xf>
    <xf numFmtId="0" fontId="11" fillId="7" borderId="1" xfId="0" applyFont="1" applyFill="1" applyBorder="1" applyAlignment="1">
      <alignment horizontal="left" vertical="center" wrapText="1"/>
    </xf>
    <xf numFmtId="0" fontId="12" fillId="7"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0CC"/>
      <rgbColor rgb="FF808080"/>
      <rgbColor rgb="FF9999FF"/>
      <rgbColor rgb="FF7C3AED"/>
      <rgbColor rgb="FFFFF8E7"/>
      <rgbColor rgb="FFE8ECF1"/>
      <rgbColor rgb="FF660066"/>
      <rgbColor rgb="FFFF8080"/>
      <rgbColor rgb="FF1A4FA8"/>
      <rgbColor rgb="FFD5DBE5"/>
      <rgbColor rgb="FF000080"/>
      <rgbColor rgb="FFFF00FF"/>
      <rgbColor rgb="FFFFFF00"/>
      <rgbColor rgb="FF00FFFF"/>
      <rgbColor rgb="FF800080"/>
      <rgbColor rgb="FF800000"/>
      <rgbColor rgb="FF008080"/>
      <rgbColor rgb="FF0000FF"/>
      <rgbColor rgb="FF00CCFF"/>
      <rgbColor rgb="FFF7F9FC"/>
      <rgbColor rgb="FFCCFFCC"/>
      <rgbColor rgb="FFFFFF99"/>
      <rgbColor rgb="FF99CCFF"/>
      <rgbColor rgb="FFFF99CC"/>
      <rgbColor rgb="FFCC99FF"/>
      <rgbColor rgb="FFFFCC99"/>
      <rgbColor rgb="FF4E96DD"/>
      <rgbColor rgb="FF33CCCC"/>
      <rgbColor rgb="FF99CC00"/>
      <rgbColor rgb="FFFFCC00"/>
      <rgbColor rgb="FFFF9900"/>
      <rgbColor rgb="FFFF6600"/>
      <rgbColor rgb="FF5A6070"/>
      <rgbColor rgb="FFB9913A"/>
      <rgbColor rgb="FF1A2744"/>
      <rgbColor rgb="FF2F855A"/>
      <rgbColor rgb="FF003300"/>
      <rgbColor rgb="FF333300"/>
      <rgbColor rgb="FF993300"/>
      <rgbColor rgb="FF993366"/>
      <rgbColor rgb="FF6B46C1"/>
      <rgbColor rgb="FF2D3748"/>
      <rgbColor rgb="00003366"/>
      <rgbColor rgb="00339966"/>
      <rgbColor rgb="00003300"/>
      <rgbColor rgb="00333300"/>
      <rgbColor rgb="00993300"/>
      <rgbColor rgb="00993366"/>
      <rgbColor rgb="00333399"/>
      <rgbColor rgb="00333333"/>
    </indexedColors>
    <mruColors>
      <color rgb="FFFFF8E7"/>
      <color rgb="FF1A27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F892-6621-4F18-9771-560FBDC975DF}">
  <sheetPr>
    <pageSetUpPr fitToPage="1"/>
  </sheetPr>
  <dimension ref="B1:D51"/>
  <sheetViews>
    <sheetView showGridLines="0" tabSelected="1" zoomScaleNormal="100" workbookViewId="0">
      <selection activeCell="A45" sqref="A45"/>
    </sheetView>
  </sheetViews>
  <sheetFormatPr defaultColWidth="8.6640625" defaultRowHeight="14.25" x14ac:dyDescent="0.45"/>
  <cols>
    <col min="1" max="1" width="3" customWidth="1"/>
    <col min="2" max="2" width="6" customWidth="1"/>
    <col min="3" max="3" width="22" customWidth="1"/>
    <col min="4" max="4" width="76" customWidth="1"/>
  </cols>
  <sheetData>
    <row r="1" spans="2:4" ht="32" customHeight="1" x14ac:dyDescent="0.9">
      <c r="B1" s="103" t="s">
        <v>223</v>
      </c>
      <c r="C1" s="88"/>
      <c r="D1" s="88"/>
    </row>
    <row r="2" spans="2:4" ht="3.4" customHeight="1" x14ac:dyDescent="0.45"/>
    <row r="3" spans="2:4" ht="27.75" customHeight="1" x14ac:dyDescent="0.5">
      <c r="B3" s="89" t="s">
        <v>235</v>
      </c>
      <c r="C3" s="100"/>
      <c r="D3" s="100"/>
    </row>
    <row r="4" spans="2:4" ht="4.1500000000000004" customHeight="1" x14ac:dyDescent="0.45"/>
    <row r="5" spans="2:4" ht="22.05" customHeight="1" x14ac:dyDescent="0.55000000000000004">
      <c r="B5" s="102" t="s">
        <v>0</v>
      </c>
      <c r="C5" s="91"/>
      <c r="D5" s="91"/>
    </row>
    <row r="6" spans="2:4" ht="16.05" customHeight="1" x14ac:dyDescent="0.45">
      <c r="B6" s="98" t="s">
        <v>1</v>
      </c>
      <c r="C6" s="94"/>
      <c r="D6" s="94"/>
    </row>
    <row r="7" spans="2:4" ht="16.05" customHeight="1" x14ac:dyDescent="0.45">
      <c r="B7" s="98" t="s">
        <v>2</v>
      </c>
      <c r="C7" s="94"/>
      <c r="D7" s="94"/>
    </row>
    <row r="8" spans="2:4" ht="16.05" customHeight="1" x14ac:dyDescent="0.45">
      <c r="B8" s="98" t="s">
        <v>3</v>
      </c>
      <c r="C8" s="94"/>
      <c r="D8" s="94"/>
    </row>
    <row r="9" spans="2:4" ht="16.05" customHeight="1" x14ac:dyDescent="0.45">
      <c r="B9" s="98" t="s">
        <v>4</v>
      </c>
      <c r="C9" s="94"/>
      <c r="D9" s="94"/>
    </row>
    <row r="10" spans="2:4" ht="16.05" customHeight="1" x14ac:dyDescent="0.45">
      <c r="B10" s="98" t="s">
        <v>5</v>
      </c>
      <c r="C10" s="94"/>
      <c r="D10" s="94"/>
    </row>
    <row r="11" spans="2:4" ht="16.05" customHeight="1" x14ac:dyDescent="0.45">
      <c r="B11" s="98" t="s">
        <v>6</v>
      </c>
      <c r="C11" s="94"/>
      <c r="D11" s="94"/>
    </row>
    <row r="12" spans="2:4" ht="16.05" customHeight="1" x14ac:dyDescent="0.45">
      <c r="B12" s="98" t="s">
        <v>7</v>
      </c>
      <c r="C12" s="94"/>
      <c r="D12" s="94"/>
    </row>
    <row r="13" spans="2:4" ht="16.05" customHeight="1" x14ac:dyDescent="0.45">
      <c r="B13" s="98" t="s">
        <v>8</v>
      </c>
      <c r="C13" s="94"/>
      <c r="D13" s="94"/>
    </row>
    <row r="14" spans="2:4" ht="16.05" customHeight="1" x14ac:dyDescent="0.45">
      <c r="B14" s="98" t="s">
        <v>9</v>
      </c>
      <c r="C14" s="94"/>
      <c r="D14" s="94"/>
    </row>
    <row r="15" spans="2:4" ht="16.05" customHeight="1" x14ac:dyDescent="0.45">
      <c r="B15" s="98" t="s">
        <v>10</v>
      </c>
      <c r="C15" s="94"/>
      <c r="D15" s="94"/>
    </row>
    <row r="16" spans="2:4" ht="16.05" customHeight="1" x14ac:dyDescent="0.45">
      <c r="B16" s="98" t="s">
        <v>11</v>
      </c>
      <c r="C16" s="94"/>
      <c r="D16" s="94"/>
    </row>
    <row r="17" spans="2:4" ht="12" customHeight="1" x14ac:dyDescent="0.45"/>
    <row r="18" spans="2:4" ht="28.05" customHeight="1" x14ac:dyDescent="0.45">
      <c r="B18" s="79" t="s">
        <v>12</v>
      </c>
      <c r="C18" s="97" t="s">
        <v>13</v>
      </c>
      <c r="D18" s="86"/>
    </row>
    <row r="19" spans="2:4" ht="132.4" customHeight="1" x14ac:dyDescent="0.45">
      <c r="C19" s="99" t="s">
        <v>14</v>
      </c>
      <c r="D19" s="86"/>
    </row>
    <row r="20" spans="2:4" ht="10.050000000000001" customHeight="1" x14ac:dyDescent="0.45"/>
    <row r="21" spans="2:4" ht="28.05" customHeight="1" x14ac:dyDescent="0.45">
      <c r="B21" s="79" t="s">
        <v>15</v>
      </c>
      <c r="C21" s="97" t="s">
        <v>16</v>
      </c>
      <c r="D21" s="86"/>
    </row>
    <row r="22" spans="2:4" ht="132.75" customHeight="1" x14ac:dyDescent="0.45">
      <c r="C22" s="101" t="s">
        <v>17</v>
      </c>
      <c r="D22" s="86"/>
    </row>
    <row r="23" spans="2:4" ht="10.050000000000001" customHeight="1" x14ac:dyDescent="0.45"/>
    <row r="24" spans="2:4" ht="28.05" customHeight="1" x14ac:dyDescent="0.45">
      <c r="B24" s="79" t="s">
        <v>18</v>
      </c>
      <c r="C24" s="97" t="s">
        <v>19</v>
      </c>
      <c r="D24" s="86"/>
    </row>
    <row r="25" spans="2:4" ht="189.4" customHeight="1" x14ac:dyDescent="0.45">
      <c r="C25" s="101" t="s">
        <v>238</v>
      </c>
      <c r="D25" s="86"/>
    </row>
    <row r="26" spans="2:4" ht="10.050000000000001" customHeight="1" x14ac:dyDescent="0.45"/>
    <row r="27" spans="2:4" ht="28.05" customHeight="1" x14ac:dyDescent="0.45">
      <c r="B27" s="79" t="s">
        <v>20</v>
      </c>
      <c r="C27" s="97" t="s">
        <v>21</v>
      </c>
      <c r="D27" s="86"/>
    </row>
    <row r="28" spans="2:4" ht="148.5" customHeight="1" x14ac:dyDescent="0.45">
      <c r="C28" s="101" t="s">
        <v>215</v>
      </c>
      <c r="D28" s="86"/>
    </row>
    <row r="29" spans="2:4" ht="10.050000000000001" customHeight="1" x14ac:dyDescent="0.45"/>
    <row r="30" spans="2:4" ht="28.05" customHeight="1" x14ac:dyDescent="0.45">
      <c r="B30" s="79" t="s">
        <v>22</v>
      </c>
      <c r="C30" s="97" t="s">
        <v>23</v>
      </c>
      <c r="D30" s="86"/>
    </row>
    <row r="31" spans="2:4" ht="190.25" customHeight="1" x14ac:dyDescent="0.45">
      <c r="C31" s="99" t="s">
        <v>24</v>
      </c>
      <c r="D31" s="86"/>
    </row>
    <row r="32" spans="2:4" ht="10.050000000000001" customHeight="1" x14ac:dyDescent="0.45"/>
    <row r="33" spans="2:4" ht="28.05" customHeight="1" x14ac:dyDescent="0.45">
      <c r="B33" s="79" t="s">
        <v>25</v>
      </c>
      <c r="C33" s="97" t="s">
        <v>26</v>
      </c>
      <c r="D33" s="86"/>
    </row>
    <row r="34" spans="2:4" ht="214.15" customHeight="1" x14ac:dyDescent="0.45">
      <c r="C34" s="101" t="s">
        <v>27</v>
      </c>
      <c r="D34" s="86"/>
    </row>
    <row r="35" spans="2:4" ht="10.050000000000001" customHeight="1" x14ac:dyDescent="0.45"/>
    <row r="36" spans="2:4" ht="28.05" customHeight="1" x14ac:dyDescent="0.45">
      <c r="B36" s="79" t="s">
        <v>28</v>
      </c>
      <c r="C36" s="97" t="s">
        <v>29</v>
      </c>
      <c r="D36" s="86"/>
    </row>
    <row r="37" spans="2:4" ht="174.4" customHeight="1" x14ac:dyDescent="0.45">
      <c r="C37" s="93" t="s">
        <v>237</v>
      </c>
      <c r="D37" s="86"/>
    </row>
    <row r="38" spans="2:4" ht="10.050000000000001" customHeight="1" x14ac:dyDescent="0.45"/>
    <row r="39" spans="2:4" ht="28.05" customHeight="1" x14ac:dyDescent="0.45">
      <c r="B39" s="79" t="s">
        <v>30</v>
      </c>
      <c r="C39" s="97" t="s">
        <v>31</v>
      </c>
      <c r="D39" s="86"/>
    </row>
    <row r="40" spans="2:4" ht="145.9" customHeight="1" x14ac:dyDescent="0.45">
      <c r="C40" s="101" t="s">
        <v>212</v>
      </c>
      <c r="D40" s="86"/>
    </row>
    <row r="41" spans="2:4" ht="10.050000000000001" customHeight="1" x14ac:dyDescent="0.45"/>
    <row r="42" spans="2:4" ht="28.05" customHeight="1" x14ac:dyDescent="0.45">
      <c r="B42" s="79" t="s">
        <v>32</v>
      </c>
      <c r="C42" s="97" t="s">
        <v>33</v>
      </c>
      <c r="D42" s="86"/>
    </row>
    <row r="43" spans="2:4" ht="186.75" customHeight="1" x14ac:dyDescent="0.45">
      <c r="C43" s="101" t="s">
        <v>213</v>
      </c>
      <c r="D43" s="86"/>
    </row>
    <row r="44" spans="2:4" ht="10.050000000000001" customHeight="1" x14ac:dyDescent="0.45"/>
    <row r="45" spans="2:4" ht="28.05" customHeight="1" x14ac:dyDescent="0.45">
      <c r="B45" s="79" t="s">
        <v>34</v>
      </c>
      <c r="C45" s="97" t="s">
        <v>35</v>
      </c>
      <c r="D45" s="86"/>
    </row>
    <row r="46" spans="2:4" ht="144.4" customHeight="1" x14ac:dyDescent="0.45">
      <c r="C46" s="99" t="s">
        <v>36</v>
      </c>
      <c r="D46" s="86"/>
    </row>
    <row r="47" spans="2:4" ht="10.050000000000001" customHeight="1" x14ac:dyDescent="0.45"/>
    <row r="48" spans="2:4" ht="28.05" customHeight="1" x14ac:dyDescent="0.45">
      <c r="B48" s="79" t="s">
        <v>37</v>
      </c>
      <c r="C48" s="97" t="s">
        <v>38</v>
      </c>
      <c r="D48" s="86"/>
    </row>
    <row r="49" spans="2:4" ht="174.75" customHeight="1" x14ac:dyDescent="0.45">
      <c r="C49" s="93" t="s">
        <v>39</v>
      </c>
      <c r="D49" s="94"/>
    </row>
    <row r="51" spans="2:4" ht="15.75" x14ac:dyDescent="0.45">
      <c r="B51" s="95" t="s">
        <v>40</v>
      </c>
      <c r="C51" s="96"/>
      <c r="D51" s="96"/>
    </row>
  </sheetData>
  <sheetProtection sheet="1" objects="1" scenarios="1" selectLockedCells="1"/>
  <mergeCells count="37">
    <mergeCell ref="B1:D1"/>
    <mergeCell ref="B8:D8"/>
    <mergeCell ref="C33:D33"/>
    <mergeCell ref="C42:D42"/>
    <mergeCell ref="C45:D45"/>
    <mergeCell ref="B13:D13"/>
    <mergeCell ref="B10:D10"/>
    <mergeCell ref="C25:D25"/>
    <mergeCell ref="B9:D9"/>
    <mergeCell ref="C22:D22"/>
    <mergeCell ref="C40:D40"/>
    <mergeCell ref="B15:D15"/>
    <mergeCell ref="C31:D31"/>
    <mergeCell ref="B6:D6"/>
    <mergeCell ref="C43:D43"/>
    <mergeCell ref="C34:D34"/>
    <mergeCell ref="B3:D3"/>
    <mergeCell ref="C19:D19"/>
    <mergeCell ref="C37:D37"/>
    <mergeCell ref="C28:D28"/>
    <mergeCell ref="C18:D18"/>
    <mergeCell ref="B12:D12"/>
    <mergeCell ref="B5:D5"/>
    <mergeCell ref="C21:D21"/>
    <mergeCell ref="C27:D27"/>
    <mergeCell ref="C36:D36"/>
    <mergeCell ref="B11:D11"/>
    <mergeCell ref="C24:D24"/>
    <mergeCell ref="B14:D14"/>
    <mergeCell ref="C30:D30"/>
    <mergeCell ref="C49:D49"/>
    <mergeCell ref="B51:D51"/>
    <mergeCell ref="C48:D48"/>
    <mergeCell ref="B7:D7"/>
    <mergeCell ref="C39:D39"/>
    <mergeCell ref="B16:D16"/>
    <mergeCell ref="C46:D46"/>
  </mergeCells>
  <pageMargins left="0.25" right="0.25" top="0.25" bottom="0.25" header="0.3" footer="0.3"/>
  <pageSetup paperSize="9" scale="97" fitToHeight="0" orientation="portrait" horizontalDpi="300" verticalDpi="300" r:id="rId1"/>
  <rowBreaks count="3" manualBreakCount="3">
    <brk id="23" max="16383" man="1"/>
    <brk id="32" max="16383" man="1"/>
    <brk id="41" max="16383" man="1"/>
  </rowBreaks>
  <ignoredErrors>
    <ignoredError sqref="B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B896-0030-4C53-AE67-0F3C81291FC8}">
  <sheetPr>
    <pageSetUpPr fitToPage="1"/>
  </sheetPr>
  <dimension ref="A1:D14"/>
  <sheetViews>
    <sheetView showGridLines="0" zoomScaleNormal="100" workbookViewId="0">
      <selection sqref="A1:D1"/>
    </sheetView>
  </sheetViews>
  <sheetFormatPr defaultColWidth="8.6640625" defaultRowHeight="14.25" x14ac:dyDescent="0.45"/>
  <cols>
    <col min="1" max="1" width="4" customWidth="1"/>
    <col min="2" max="2" width="22" customWidth="1"/>
    <col min="3" max="3" width="60" customWidth="1"/>
    <col min="4" max="4" width="30" customWidth="1"/>
  </cols>
  <sheetData>
    <row r="1" spans="1:4" ht="31.5" customHeight="1" x14ac:dyDescent="0.45">
      <c r="A1" s="87" t="s">
        <v>219</v>
      </c>
      <c r="B1" s="86"/>
      <c r="C1" s="86"/>
      <c r="D1" s="86"/>
    </row>
    <row r="2" spans="1:4" ht="7.5" customHeight="1" x14ac:dyDescent="0.45"/>
    <row r="3" spans="1:4" ht="37.5" customHeight="1" x14ac:dyDescent="0.45">
      <c r="B3" s="157" t="s">
        <v>189</v>
      </c>
      <c r="C3" s="86"/>
      <c r="D3" s="86"/>
    </row>
    <row r="4" spans="1:4" ht="7.5" customHeight="1" x14ac:dyDescent="0.45"/>
    <row r="5" spans="1:4" ht="63.75" customHeight="1" x14ac:dyDescent="0.45">
      <c r="B5" s="21" t="s">
        <v>128</v>
      </c>
      <c r="C5" s="156" t="s">
        <v>239</v>
      </c>
      <c r="D5" s="131"/>
    </row>
    <row r="6" spans="1:4" ht="63.75" customHeight="1" x14ac:dyDescent="0.45">
      <c r="B6" s="22" t="s">
        <v>129</v>
      </c>
      <c r="C6" s="156" t="s">
        <v>240</v>
      </c>
      <c r="D6" s="131"/>
    </row>
    <row r="7" spans="1:4" ht="63.75" customHeight="1" x14ac:dyDescent="0.45">
      <c r="B7" s="23" t="s">
        <v>130</v>
      </c>
      <c r="C7" s="156" t="s">
        <v>241</v>
      </c>
      <c r="D7" s="131"/>
    </row>
    <row r="8" spans="1:4" ht="63.75" customHeight="1" x14ac:dyDescent="0.45">
      <c r="B8" s="22" t="s">
        <v>131</v>
      </c>
      <c r="C8" s="156" t="s">
        <v>242</v>
      </c>
      <c r="D8" s="131"/>
    </row>
    <row r="9" spans="1:4" ht="63.75" customHeight="1" x14ac:dyDescent="0.45">
      <c r="B9" s="21" t="s">
        <v>132</v>
      </c>
      <c r="C9" s="156" t="s">
        <v>243</v>
      </c>
      <c r="D9" s="131"/>
    </row>
    <row r="10" spans="1:4" ht="63.75" customHeight="1" x14ac:dyDescent="0.45">
      <c r="B10" s="23" t="s">
        <v>133</v>
      </c>
      <c r="C10" s="156" t="s">
        <v>244</v>
      </c>
      <c r="D10" s="131"/>
    </row>
    <row r="11" spans="1:4" ht="63.75" customHeight="1" x14ac:dyDescent="0.45">
      <c r="B11" s="24" t="s">
        <v>134</v>
      </c>
      <c r="C11" s="156" t="s">
        <v>245</v>
      </c>
      <c r="D11" s="131"/>
    </row>
    <row r="12" spans="1:4" ht="63.75" customHeight="1" x14ac:dyDescent="0.45">
      <c r="B12" s="24" t="s">
        <v>135</v>
      </c>
      <c r="C12" s="156" t="s">
        <v>246</v>
      </c>
      <c r="D12" s="131"/>
    </row>
    <row r="14" spans="1:4" ht="15.75" x14ac:dyDescent="0.5">
      <c r="A14" s="104" t="s">
        <v>40</v>
      </c>
      <c r="B14" s="100"/>
      <c r="C14" s="100"/>
      <c r="D14" s="100"/>
    </row>
  </sheetData>
  <sheetProtection sheet="1" objects="1" scenarios="1" selectLockedCells="1"/>
  <mergeCells count="11">
    <mergeCell ref="A14:D14"/>
    <mergeCell ref="A1:D1"/>
    <mergeCell ref="C12:D12"/>
    <mergeCell ref="B3:D3"/>
    <mergeCell ref="C6:D6"/>
    <mergeCell ref="C10:D10"/>
    <mergeCell ref="C7:D7"/>
    <mergeCell ref="C11:D11"/>
    <mergeCell ref="C5:D5"/>
    <mergeCell ref="C9:D9"/>
    <mergeCell ref="C8:D8"/>
  </mergeCells>
  <pageMargins left="0.5" right="0.5" top="1" bottom="1" header="0.511811023622047" footer="0.511811023622047"/>
  <pageSetup paperSize="9" scale="81"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82F4-E4C7-4F9E-A035-23A2AF91FD4F}">
  <dimension ref="A1:R33"/>
  <sheetViews>
    <sheetView showGridLines="0" topLeftCell="I1" zoomScaleNormal="100" workbookViewId="0">
      <selection activeCell="J11" sqref="J11"/>
    </sheetView>
  </sheetViews>
  <sheetFormatPr defaultColWidth="8.6640625" defaultRowHeight="14.25" x14ac:dyDescent="0.45"/>
  <cols>
    <col min="1" max="1" width="8" customWidth="1"/>
    <col min="2" max="2" width="18" customWidth="1"/>
    <col min="3" max="3" width="7" customWidth="1"/>
    <col min="4" max="4" width="3" customWidth="1"/>
    <col min="5" max="6" width="7" customWidth="1"/>
    <col min="7" max="7" width="15" customWidth="1"/>
    <col min="8" max="8" width="3" customWidth="1"/>
    <col min="9" max="9" width="15" customWidth="1"/>
    <col min="10" max="10" width="60.6640625" customWidth="1"/>
    <col min="11" max="11" width="60" customWidth="1"/>
    <col min="12" max="12" width="3" customWidth="1"/>
    <col min="13" max="13" width="24" customWidth="1"/>
    <col min="14" max="14" width="3" customWidth="1"/>
    <col min="15" max="15" width="15" customWidth="1"/>
    <col min="16" max="16" width="3" customWidth="1"/>
    <col min="17" max="17" width="5" customWidth="1"/>
    <col min="18" max="18" width="20" customWidth="1"/>
  </cols>
  <sheetData>
    <row r="1" spans="1:18" x14ac:dyDescent="0.45">
      <c r="A1" s="15" t="s">
        <v>190</v>
      </c>
      <c r="B1" s="15" t="s">
        <v>191</v>
      </c>
      <c r="C1" s="15" t="s">
        <v>192</v>
      </c>
      <c r="E1" s="15" t="s">
        <v>193</v>
      </c>
      <c r="F1" s="15" t="s">
        <v>194</v>
      </c>
      <c r="G1" s="15" t="s">
        <v>195</v>
      </c>
      <c r="I1" s="15" t="s">
        <v>195</v>
      </c>
      <c r="J1" s="15" t="s">
        <v>196</v>
      </c>
      <c r="K1" s="15" t="s">
        <v>197</v>
      </c>
      <c r="M1" s="15"/>
      <c r="O1" s="15" t="s">
        <v>198</v>
      </c>
      <c r="Q1" s="15" t="s">
        <v>199</v>
      </c>
      <c r="R1" s="15" t="s">
        <v>200</v>
      </c>
    </row>
    <row r="2" spans="1:18" x14ac:dyDescent="0.45">
      <c r="A2">
        <v>1</v>
      </c>
      <c r="B2" t="s">
        <v>201</v>
      </c>
      <c r="C2">
        <v>0</v>
      </c>
      <c r="E2">
        <v>0</v>
      </c>
      <c r="F2">
        <v>149</v>
      </c>
      <c r="G2" t="s">
        <v>141</v>
      </c>
      <c r="I2" t="s">
        <v>141</v>
      </c>
      <c r="J2" t="s">
        <v>202</v>
      </c>
      <c r="K2" t="s">
        <v>203</v>
      </c>
      <c r="M2" t="s">
        <v>172</v>
      </c>
      <c r="Q2">
        <v>1</v>
      </c>
      <c r="R2" t="s">
        <v>128</v>
      </c>
    </row>
    <row r="3" spans="1:18" x14ac:dyDescent="0.45">
      <c r="A3">
        <v>2</v>
      </c>
      <c r="B3" t="s">
        <v>173</v>
      </c>
      <c r="C3">
        <v>3</v>
      </c>
      <c r="E3">
        <v>150</v>
      </c>
      <c r="F3">
        <v>224</v>
      </c>
      <c r="G3" t="s">
        <v>142</v>
      </c>
      <c r="I3" t="s">
        <v>142</v>
      </c>
      <c r="J3" t="s">
        <v>204</v>
      </c>
      <c r="K3" t="s">
        <v>205</v>
      </c>
      <c r="M3" t="s">
        <v>171</v>
      </c>
      <c r="O3" t="s">
        <v>174</v>
      </c>
      <c r="Q3">
        <v>2</v>
      </c>
      <c r="R3" t="s">
        <v>128</v>
      </c>
    </row>
    <row r="4" spans="1:18" x14ac:dyDescent="0.45">
      <c r="A4">
        <v>3</v>
      </c>
      <c r="B4" t="s">
        <v>68</v>
      </c>
      <c r="C4">
        <v>6</v>
      </c>
      <c r="E4">
        <v>225</v>
      </c>
      <c r="F4">
        <v>269</v>
      </c>
      <c r="G4" t="s">
        <v>143</v>
      </c>
      <c r="I4" t="s">
        <v>143</v>
      </c>
      <c r="J4" t="s">
        <v>206</v>
      </c>
      <c r="K4" t="s">
        <v>207</v>
      </c>
      <c r="M4" t="s">
        <v>68</v>
      </c>
      <c r="O4" t="s">
        <v>175</v>
      </c>
      <c r="Q4">
        <v>3</v>
      </c>
      <c r="R4" t="s">
        <v>128</v>
      </c>
    </row>
    <row r="5" spans="1:18" x14ac:dyDescent="0.45">
      <c r="A5">
        <v>4</v>
      </c>
      <c r="B5" t="s">
        <v>171</v>
      </c>
      <c r="C5">
        <v>9</v>
      </c>
      <c r="E5">
        <v>270</v>
      </c>
      <c r="F5">
        <v>300</v>
      </c>
      <c r="G5" t="s">
        <v>144</v>
      </c>
      <c r="I5" t="s">
        <v>144</v>
      </c>
      <c r="J5" t="s">
        <v>208</v>
      </c>
      <c r="K5" t="s">
        <v>209</v>
      </c>
      <c r="M5" t="s">
        <v>173</v>
      </c>
      <c r="O5" t="s">
        <v>176</v>
      </c>
      <c r="Q5">
        <v>4</v>
      </c>
      <c r="R5" t="s">
        <v>128</v>
      </c>
    </row>
    <row r="6" spans="1:18" x14ac:dyDescent="0.45">
      <c r="A6">
        <v>5</v>
      </c>
      <c r="B6" t="s">
        <v>172</v>
      </c>
      <c r="C6">
        <v>12</v>
      </c>
      <c r="M6" t="s">
        <v>201</v>
      </c>
      <c r="O6" t="s">
        <v>210</v>
      </c>
      <c r="Q6">
        <v>5</v>
      </c>
      <c r="R6" t="s">
        <v>129</v>
      </c>
    </row>
    <row r="7" spans="1:18" x14ac:dyDescent="0.45">
      <c r="M7" t="s">
        <v>211</v>
      </c>
      <c r="Q7">
        <v>6</v>
      </c>
      <c r="R7" t="s">
        <v>129</v>
      </c>
    </row>
    <row r="8" spans="1:18" x14ac:dyDescent="0.45">
      <c r="Q8">
        <v>7</v>
      </c>
      <c r="R8" t="s">
        <v>129</v>
      </c>
    </row>
    <row r="9" spans="1:18" x14ac:dyDescent="0.45">
      <c r="Q9">
        <v>8</v>
      </c>
      <c r="R9" t="s">
        <v>129</v>
      </c>
    </row>
    <row r="10" spans="1:18" x14ac:dyDescent="0.45">
      <c r="Q10">
        <v>9</v>
      </c>
      <c r="R10" t="s">
        <v>130</v>
      </c>
    </row>
    <row r="11" spans="1:18" x14ac:dyDescent="0.45">
      <c r="Q11">
        <v>10</v>
      </c>
      <c r="R11" t="s">
        <v>130</v>
      </c>
    </row>
    <row r="12" spans="1:18" x14ac:dyDescent="0.45">
      <c r="Q12">
        <v>11</v>
      </c>
      <c r="R12" t="s">
        <v>130</v>
      </c>
    </row>
    <row r="13" spans="1:18" x14ac:dyDescent="0.45">
      <c r="Q13">
        <v>12</v>
      </c>
      <c r="R13" t="s">
        <v>130</v>
      </c>
    </row>
    <row r="14" spans="1:18" x14ac:dyDescent="0.45">
      <c r="Q14">
        <v>13</v>
      </c>
      <c r="R14" t="s">
        <v>131</v>
      </c>
    </row>
    <row r="15" spans="1:18" x14ac:dyDescent="0.45">
      <c r="Q15">
        <v>14</v>
      </c>
      <c r="R15" t="s">
        <v>131</v>
      </c>
    </row>
    <row r="16" spans="1:18" x14ac:dyDescent="0.45">
      <c r="Q16">
        <v>15</v>
      </c>
      <c r="R16" t="s">
        <v>131</v>
      </c>
    </row>
    <row r="17" spans="17:18" x14ac:dyDescent="0.45">
      <c r="Q17">
        <v>16</v>
      </c>
      <c r="R17" t="s">
        <v>131</v>
      </c>
    </row>
    <row r="18" spans="17:18" x14ac:dyDescent="0.45">
      <c r="Q18">
        <v>17</v>
      </c>
      <c r="R18" t="s">
        <v>132</v>
      </c>
    </row>
    <row r="19" spans="17:18" x14ac:dyDescent="0.45">
      <c r="Q19">
        <v>18</v>
      </c>
      <c r="R19" t="s">
        <v>132</v>
      </c>
    </row>
    <row r="20" spans="17:18" x14ac:dyDescent="0.45">
      <c r="Q20">
        <v>19</v>
      </c>
      <c r="R20" t="s">
        <v>132</v>
      </c>
    </row>
    <row r="21" spans="17:18" x14ac:dyDescent="0.45">
      <c r="Q21">
        <v>20</v>
      </c>
      <c r="R21" t="s">
        <v>132</v>
      </c>
    </row>
    <row r="22" spans="17:18" x14ac:dyDescent="0.45">
      <c r="Q22">
        <v>21</v>
      </c>
      <c r="R22" t="s">
        <v>133</v>
      </c>
    </row>
    <row r="23" spans="17:18" x14ac:dyDescent="0.45">
      <c r="Q23">
        <v>22</v>
      </c>
      <c r="R23" t="s">
        <v>133</v>
      </c>
    </row>
    <row r="24" spans="17:18" x14ac:dyDescent="0.45">
      <c r="Q24">
        <v>23</v>
      </c>
      <c r="R24" t="s">
        <v>133</v>
      </c>
    </row>
    <row r="25" spans="17:18" x14ac:dyDescent="0.45">
      <c r="Q25">
        <v>24</v>
      </c>
      <c r="R25" t="s">
        <v>133</v>
      </c>
    </row>
    <row r="26" spans="17:18" x14ac:dyDescent="0.45">
      <c r="Q26">
        <v>25</v>
      </c>
      <c r="R26" t="s">
        <v>134</v>
      </c>
    </row>
    <row r="27" spans="17:18" x14ac:dyDescent="0.45">
      <c r="Q27">
        <v>26</v>
      </c>
      <c r="R27" t="s">
        <v>134</v>
      </c>
    </row>
    <row r="28" spans="17:18" x14ac:dyDescent="0.45">
      <c r="Q28">
        <v>27</v>
      </c>
      <c r="R28" t="s">
        <v>134</v>
      </c>
    </row>
    <row r="29" spans="17:18" x14ac:dyDescent="0.45">
      <c r="Q29">
        <v>28</v>
      </c>
      <c r="R29" t="s">
        <v>134</v>
      </c>
    </row>
    <row r="30" spans="17:18" x14ac:dyDescent="0.45">
      <c r="Q30">
        <v>29</v>
      </c>
      <c r="R30" t="s">
        <v>135</v>
      </c>
    </row>
    <row r="31" spans="17:18" x14ac:dyDescent="0.45">
      <c r="Q31">
        <v>30</v>
      </c>
      <c r="R31" t="s">
        <v>135</v>
      </c>
    </row>
    <row r="32" spans="17:18" x14ac:dyDescent="0.45">
      <c r="Q32">
        <v>31</v>
      </c>
      <c r="R32" t="s">
        <v>135</v>
      </c>
    </row>
    <row r="33" spans="17:18" x14ac:dyDescent="0.45">
      <c r="Q33">
        <v>32</v>
      </c>
      <c r="R33" t="s">
        <v>135</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23C35-B20C-4A0B-BC3E-50DD56876046}">
  <sheetPr>
    <pageSetUpPr fitToPage="1"/>
  </sheetPr>
  <dimension ref="B1:I83"/>
  <sheetViews>
    <sheetView showGridLines="0" zoomScaleNormal="100" workbookViewId="0">
      <selection activeCell="D3" sqref="D3:I3"/>
    </sheetView>
  </sheetViews>
  <sheetFormatPr defaultRowHeight="14.25" x14ac:dyDescent="0.45"/>
  <cols>
    <col min="1" max="1" width="2" customWidth="1"/>
    <col min="2" max="2" width="3.46484375" customWidth="1"/>
    <col min="3" max="3" width="51.46484375" customWidth="1"/>
    <col min="4" max="9" width="8" customWidth="1"/>
  </cols>
  <sheetData>
    <row r="1" spans="2:9" ht="32" customHeight="1" x14ac:dyDescent="0.9">
      <c r="B1" s="103" t="s">
        <v>214</v>
      </c>
      <c r="C1" s="88"/>
      <c r="D1" s="88"/>
      <c r="E1" s="88"/>
      <c r="F1" s="88"/>
      <c r="G1" s="88"/>
      <c r="H1" s="88"/>
      <c r="I1" s="88"/>
    </row>
    <row r="2" spans="2:9" ht="8" customHeight="1" x14ac:dyDescent="0.45"/>
    <row r="3" spans="2:9" ht="22.05" customHeight="1" x14ac:dyDescent="0.45">
      <c r="B3" s="123" t="s">
        <v>41</v>
      </c>
      <c r="C3" s="86"/>
      <c r="D3" s="124" t="s">
        <v>42</v>
      </c>
      <c r="E3" s="112"/>
      <c r="F3" s="112"/>
      <c r="G3" s="112"/>
      <c r="H3" s="112"/>
      <c r="I3" s="112"/>
    </row>
    <row r="4" spans="2:9" ht="22.05" customHeight="1" x14ac:dyDescent="0.45">
      <c r="B4" s="123" t="s">
        <v>43</v>
      </c>
      <c r="C4" s="86"/>
      <c r="D4" s="124" t="s">
        <v>44</v>
      </c>
      <c r="E4" s="112"/>
      <c r="F4" s="112"/>
      <c r="G4" s="112"/>
      <c r="H4" s="112"/>
      <c r="I4" s="112"/>
    </row>
    <row r="5" spans="2:9" ht="22.05" customHeight="1" x14ac:dyDescent="0.45">
      <c r="B5" s="123" t="s">
        <v>45</v>
      </c>
      <c r="C5" s="86"/>
      <c r="D5" s="113" t="s">
        <v>230</v>
      </c>
      <c r="E5" s="114"/>
      <c r="F5" s="114"/>
      <c r="G5" s="114"/>
      <c r="H5" s="114"/>
      <c r="I5" s="114"/>
    </row>
    <row r="6" spans="2:9" ht="10.050000000000001" customHeight="1" x14ac:dyDescent="0.45"/>
    <row r="7" spans="2:9" ht="50.65" customHeight="1" x14ac:dyDescent="0.5">
      <c r="B7" s="110" t="s">
        <v>229</v>
      </c>
      <c r="C7" s="100"/>
      <c r="D7" s="100"/>
      <c r="E7" s="100"/>
      <c r="F7" s="100"/>
      <c r="G7" s="100"/>
      <c r="H7" s="100"/>
      <c r="I7" s="100"/>
    </row>
    <row r="8" spans="2:9" ht="6" customHeight="1" x14ac:dyDescent="0.45"/>
    <row r="9" spans="2:9" ht="22.05" customHeight="1" x14ac:dyDescent="0.55000000000000004">
      <c r="B9" s="102" t="s">
        <v>46</v>
      </c>
      <c r="C9" s="91"/>
      <c r="D9" s="91"/>
      <c r="E9" s="91"/>
      <c r="F9" s="91"/>
      <c r="G9" s="91"/>
      <c r="H9" s="91"/>
      <c r="I9" s="91"/>
    </row>
    <row r="10" spans="2:9" ht="90" customHeight="1" x14ac:dyDescent="0.5">
      <c r="B10" s="110" t="s">
        <v>228</v>
      </c>
      <c r="C10" s="100"/>
      <c r="D10" s="100"/>
      <c r="E10" s="100"/>
      <c r="F10" s="100"/>
      <c r="G10" s="100"/>
      <c r="H10" s="100"/>
      <c r="I10" s="100"/>
    </row>
    <row r="11" spans="2:9" ht="6" customHeight="1" x14ac:dyDescent="0.45"/>
    <row r="12" spans="2:9" ht="22.05" customHeight="1" x14ac:dyDescent="0.55000000000000004">
      <c r="B12" s="102" t="s">
        <v>47</v>
      </c>
      <c r="C12" s="91"/>
      <c r="D12" s="91"/>
      <c r="E12" s="91"/>
      <c r="F12" s="91"/>
      <c r="G12" s="91"/>
      <c r="H12" s="91"/>
      <c r="I12" s="91"/>
    </row>
    <row r="13" spans="2:9" ht="80" customHeight="1" x14ac:dyDescent="0.5">
      <c r="B13" s="110" t="s">
        <v>226</v>
      </c>
      <c r="C13" s="100"/>
      <c r="D13" s="100"/>
      <c r="E13" s="100"/>
      <c r="F13" s="100"/>
      <c r="G13" s="100"/>
      <c r="H13" s="100"/>
      <c r="I13" s="100"/>
    </row>
    <row r="14" spans="2:9" ht="6" customHeight="1" x14ac:dyDescent="0.45"/>
    <row r="15" spans="2:9" ht="22.05" customHeight="1" x14ac:dyDescent="0.55000000000000004">
      <c r="B15" s="102" t="s">
        <v>48</v>
      </c>
      <c r="C15" s="91"/>
      <c r="D15" s="91"/>
      <c r="E15" s="91"/>
      <c r="F15" s="91"/>
      <c r="G15" s="91"/>
      <c r="H15" s="91"/>
      <c r="I15" s="91"/>
    </row>
    <row r="16" spans="2:9" ht="90" customHeight="1" x14ac:dyDescent="0.5">
      <c r="B16" s="110" t="s">
        <v>227</v>
      </c>
      <c r="C16" s="100"/>
      <c r="D16" s="100"/>
      <c r="E16" s="100"/>
      <c r="F16" s="100"/>
      <c r="G16" s="100"/>
      <c r="H16" s="100"/>
      <c r="I16" s="100"/>
    </row>
    <row r="17" spans="2:9" ht="6" customHeight="1" x14ac:dyDescent="0.45"/>
    <row r="18" spans="2:9" ht="22.05" customHeight="1" x14ac:dyDescent="0.55000000000000004">
      <c r="B18" s="102" t="s">
        <v>49</v>
      </c>
      <c r="C18" s="91"/>
      <c r="D18" s="91"/>
      <c r="E18" s="91"/>
      <c r="F18" s="91"/>
      <c r="G18" s="91"/>
      <c r="H18" s="91"/>
      <c r="I18" s="91"/>
    </row>
    <row r="19" spans="2:9" ht="29.65" customHeight="1" x14ac:dyDescent="0.5">
      <c r="B19" s="110" t="s">
        <v>232</v>
      </c>
      <c r="C19" s="100"/>
      <c r="D19" s="100"/>
      <c r="E19" s="100"/>
      <c r="F19" s="100"/>
      <c r="G19" s="100"/>
      <c r="H19" s="100"/>
      <c r="I19" s="100"/>
    </row>
    <row r="20" spans="2:9" ht="6" hidden="1" customHeight="1" x14ac:dyDescent="0.45"/>
    <row r="22" spans="2:9" ht="22.05" customHeight="1" x14ac:dyDescent="0.55000000000000004">
      <c r="B22" s="102" t="s">
        <v>50</v>
      </c>
      <c r="C22" s="91"/>
      <c r="D22" s="91"/>
      <c r="E22" s="91"/>
      <c r="F22" s="91"/>
      <c r="G22" s="91"/>
      <c r="H22" s="91"/>
      <c r="I22" s="91"/>
    </row>
    <row r="23" spans="2:9" ht="30" customHeight="1" x14ac:dyDescent="0.5">
      <c r="B23" s="115" t="s">
        <v>51</v>
      </c>
      <c r="C23" s="116"/>
      <c r="D23" s="106" t="s">
        <v>52</v>
      </c>
      <c r="E23" s="107"/>
      <c r="F23" s="107"/>
      <c r="G23" s="107"/>
      <c r="H23" s="107"/>
      <c r="I23" s="107"/>
    </row>
    <row r="24" spans="2:9" ht="30" customHeight="1" x14ac:dyDescent="0.5">
      <c r="B24" s="115" t="s">
        <v>53</v>
      </c>
      <c r="C24" s="116"/>
      <c r="D24" s="106" t="s">
        <v>54</v>
      </c>
      <c r="E24" s="107"/>
      <c r="F24" s="107"/>
      <c r="G24" s="107"/>
      <c r="H24" s="107"/>
      <c r="I24" s="107"/>
    </row>
    <row r="25" spans="2:9" ht="30" customHeight="1" x14ac:dyDescent="0.5">
      <c r="B25" s="115" t="s">
        <v>55</v>
      </c>
      <c r="C25" s="116"/>
      <c r="D25" s="106" t="s">
        <v>56</v>
      </c>
      <c r="E25" s="107"/>
      <c r="F25" s="107"/>
      <c r="G25" s="107"/>
      <c r="H25" s="107"/>
      <c r="I25" s="107"/>
    </row>
    <row r="26" spans="2:9" ht="30" customHeight="1" x14ac:dyDescent="0.5">
      <c r="B26" s="115" t="s">
        <v>57</v>
      </c>
      <c r="C26" s="116"/>
      <c r="D26" s="106" t="s">
        <v>58</v>
      </c>
      <c r="E26" s="107"/>
      <c r="F26" s="107"/>
      <c r="G26" s="107"/>
      <c r="H26" s="107"/>
      <c r="I26" s="107"/>
    </row>
    <row r="27" spans="2:9" ht="30" customHeight="1" x14ac:dyDescent="0.5">
      <c r="B27" s="115" t="s">
        <v>59</v>
      </c>
      <c r="C27" s="116"/>
      <c r="D27" s="106" t="s">
        <v>60</v>
      </c>
      <c r="E27" s="107"/>
      <c r="F27" s="107"/>
      <c r="G27" s="107"/>
      <c r="H27" s="107"/>
      <c r="I27" s="107"/>
    </row>
    <row r="28" spans="2:9" ht="30" customHeight="1" x14ac:dyDescent="0.5">
      <c r="B28" s="115" t="s">
        <v>61</v>
      </c>
      <c r="C28" s="116"/>
      <c r="D28" s="106" t="s">
        <v>62</v>
      </c>
      <c r="E28" s="107"/>
      <c r="F28" s="107"/>
      <c r="G28" s="107"/>
      <c r="H28" s="107"/>
      <c r="I28" s="107"/>
    </row>
    <row r="29" spans="2:9" ht="10.050000000000001" customHeight="1" x14ac:dyDescent="0.45"/>
    <row r="30" spans="2:9" ht="22.05" customHeight="1" x14ac:dyDescent="0.55000000000000004">
      <c r="B30" s="102" t="s">
        <v>63</v>
      </c>
      <c r="C30" s="91"/>
      <c r="D30" s="91"/>
      <c r="E30" s="91"/>
      <c r="F30" s="91"/>
      <c r="G30" s="91"/>
      <c r="H30" s="91"/>
      <c r="I30" s="91"/>
    </row>
    <row r="31" spans="2:9" ht="36" customHeight="1" x14ac:dyDescent="0.45">
      <c r="B31" s="52" t="s">
        <v>64</v>
      </c>
      <c r="C31" s="52" t="s">
        <v>65</v>
      </c>
      <c r="D31" s="53" t="s">
        <v>66</v>
      </c>
      <c r="E31" s="53" t="s">
        <v>67</v>
      </c>
      <c r="F31" s="53" t="s">
        <v>68</v>
      </c>
      <c r="G31" s="53" t="s">
        <v>69</v>
      </c>
      <c r="H31" s="53" t="s">
        <v>70</v>
      </c>
      <c r="I31" s="53" t="s">
        <v>71</v>
      </c>
    </row>
    <row r="32" spans="2:9" ht="30" customHeight="1" x14ac:dyDescent="0.45">
      <c r="B32" s="48">
        <v>1</v>
      </c>
      <c r="C32" s="49" t="s">
        <v>72</v>
      </c>
      <c r="D32" s="80"/>
      <c r="E32" s="80"/>
      <c r="F32" s="80"/>
      <c r="G32" s="80"/>
      <c r="H32" s="80"/>
      <c r="I32" s="80"/>
    </row>
    <row r="33" spans="2:9" ht="30" customHeight="1" x14ac:dyDescent="0.45">
      <c r="B33" s="50">
        <v>2</v>
      </c>
      <c r="C33" s="51" t="s">
        <v>73</v>
      </c>
      <c r="D33" s="80"/>
      <c r="E33" s="80"/>
      <c r="F33" s="80"/>
      <c r="G33" s="80"/>
      <c r="H33" s="80"/>
      <c r="I33" s="80"/>
    </row>
    <row r="34" spans="2:9" ht="30" customHeight="1" x14ac:dyDescent="0.45">
      <c r="B34" s="48">
        <v>3</v>
      </c>
      <c r="C34" s="49" t="s">
        <v>74</v>
      </c>
      <c r="D34" s="80"/>
      <c r="E34" s="80"/>
      <c r="F34" s="80"/>
      <c r="G34" s="80"/>
      <c r="H34" s="80"/>
      <c r="I34" s="80"/>
    </row>
    <row r="35" spans="2:9" ht="30" customHeight="1" x14ac:dyDescent="0.45">
      <c r="B35" s="50">
        <v>4</v>
      </c>
      <c r="C35" s="51" t="s">
        <v>75</v>
      </c>
      <c r="D35" s="80"/>
      <c r="E35" s="80"/>
      <c r="F35" s="80"/>
      <c r="G35" s="80"/>
      <c r="H35" s="80"/>
      <c r="I35" s="80"/>
    </row>
    <row r="36" spans="2:9" ht="30" customHeight="1" x14ac:dyDescent="0.45">
      <c r="B36" s="48">
        <v>5</v>
      </c>
      <c r="C36" s="49" t="s">
        <v>76</v>
      </c>
      <c r="D36" s="80"/>
      <c r="E36" s="80"/>
      <c r="F36" s="80"/>
      <c r="G36" s="80"/>
      <c r="H36" s="80"/>
      <c r="I36" s="80"/>
    </row>
    <row r="37" spans="2:9" ht="30" customHeight="1" x14ac:dyDescent="0.45">
      <c r="B37" s="50">
        <v>6</v>
      </c>
      <c r="C37" s="51" t="s">
        <v>77</v>
      </c>
      <c r="D37" s="80"/>
      <c r="E37" s="80"/>
      <c r="F37" s="80"/>
      <c r="G37" s="80"/>
      <c r="H37" s="80"/>
      <c r="I37" s="80"/>
    </row>
    <row r="38" spans="2:9" ht="30" customHeight="1" x14ac:dyDescent="0.45">
      <c r="B38" s="48">
        <v>7</v>
      </c>
      <c r="C38" s="49" t="s">
        <v>78</v>
      </c>
      <c r="D38" s="80"/>
      <c r="E38" s="80"/>
      <c r="F38" s="80"/>
      <c r="G38" s="80"/>
      <c r="H38" s="80"/>
      <c r="I38" s="80"/>
    </row>
    <row r="39" spans="2:9" ht="30" customHeight="1" x14ac:dyDescent="0.45">
      <c r="B39" s="50">
        <v>8</v>
      </c>
      <c r="C39" s="51" t="s">
        <v>79</v>
      </c>
      <c r="D39" s="80"/>
      <c r="E39" s="80"/>
      <c r="F39" s="80"/>
      <c r="G39" s="80"/>
      <c r="H39" s="80"/>
      <c r="I39" s="80"/>
    </row>
    <row r="40" spans="2:9" ht="30" customHeight="1" x14ac:dyDescent="0.45">
      <c r="B40" s="48">
        <v>9</v>
      </c>
      <c r="C40" s="49" t="s">
        <v>80</v>
      </c>
      <c r="D40" s="80"/>
      <c r="E40" s="80"/>
      <c r="F40" s="80"/>
      <c r="G40" s="80"/>
      <c r="H40" s="80"/>
      <c r="I40" s="80"/>
    </row>
    <row r="41" spans="2:9" ht="30" customHeight="1" x14ac:dyDescent="0.45">
      <c r="B41" s="50">
        <v>10</v>
      </c>
      <c r="C41" s="51" t="s">
        <v>81</v>
      </c>
      <c r="D41" s="80"/>
      <c r="E41" s="80"/>
      <c r="F41" s="80"/>
      <c r="G41" s="80"/>
      <c r="H41" s="80"/>
      <c r="I41" s="80"/>
    </row>
    <row r="42" spans="2:9" ht="30" customHeight="1" x14ac:dyDescent="0.45">
      <c r="B42" s="48">
        <v>11</v>
      </c>
      <c r="C42" s="49" t="s">
        <v>82</v>
      </c>
      <c r="D42" s="80"/>
      <c r="E42" s="80"/>
      <c r="F42" s="80"/>
      <c r="G42" s="80"/>
      <c r="H42" s="80"/>
      <c r="I42" s="80"/>
    </row>
    <row r="43" spans="2:9" ht="30" customHeight="1" x14ac:dyDescent="0.45">
      <c r="B43" s="50">
        <v>12</v>
      </c>
      <c r="C43" s="51" t="s">
        <v>83</v>
      </c>
      <c r="D43" s="80"/>
      <c r="E43" s="80"/>
      <c r="F43" s="80"/>
      <c r="G43" s="80"/>
      <c r="H43" s="80"/>
      <c r="I43" s="80"/>
    </row>
    <row r="44" spans="2:9" ht="36" customHeight="1" x14ac:dyDescent="0.45">
      <c r="B44" s="52" t="s">
        <v>64</v>
      </c>
      <c r="C44" s="52" t="s">
        <v>65</v>
      </c>
      <c r="D44" s="53" t="s">
        <v>66</v>
      </c>
      <c r="E44" s="53" t="s">
        <v>67</v>
      </c>
      <c r="F44" s="53" t="s">
        <v>68</v>
      </c>
      <c r="G44" s="53" t="s">
        <v>69</v>
      </c>
      <c r="H44" s="53" t="s">
        <v>70</v>
      </c>
      <c r="I44" s="53" t="s">
        <v>71</v>
      </c>
    </row>
    <row r="45" spans="2:9" ht="30" customHeight="1" x14ac:dyDescent="0.45">
      <c r="B45" s="48">
        <v>13</v>
      </c>
      <c r="C45" s="49" t="s">
        <v>84</v>
      </c>
      <c r="D45" s="80"/>
      <c r="E45" s="80"/>
      <c r="F45" s="80"/>
      <c r="G45" s="80"/>
      <c r="H45" s="80"/>
      <c r="I45" s="80"/>
    </row>
    <row r="46" spans="2:9" ht="30" customHeight="1" x14ac:dyDescent="0.45">
      <c r="B46" s="50">
        <v>14</v>
      </c>
      <c r="C46" s="51" t="s">
        <v>85</v>
      </c>
      <c r="D46" s="80"/>
      <c r="E46" s="80"/>
      <c r="F46" s="80"/>
      <c r="G46" s="80"/>
      <c r="H46" s="80"/>
      <c r="I46" s="80"/>
    </row>
    <row r="47" spans="2:9" ht="30" customHeight="1" x14ac:dyDescent="0.45">
      <c r="B47" s="48">
        <v>15</v>
      </c>
      <c r="C47" s="49" t="s">
        <v>86</v>
      </c>
      <c r="D47" s="80"/>
      <c r="E47" s="80"/>
      <c r="F47" s="80"/>
      <c r="G47" s="80"/>
      <c r="H47" s="80"/>
      <c r="I47" s="80"/>
    </row>
    <row r="48" spans="2:9" ht="30" customHeight="1" x14ac:dyDescent="0.45">
      <c r="B48" s="50">
        <v>16</v>
      </c>
      <c r="C48" s="51" t="s">
        <v>87</v>
      </c>
      <c r="D48" s="80"/>
      <c r="E48" s="80"/>
      <c r="F48" s="80"/>
      <c r="G48" s="80"/>
      <c r="H48" s="80"/>
      <c r="I48" s="80"/>
    </row>
    <row r="49" spans="2:9" ht="30" customHeight="1" x14ac:dyDescent="0.45">
      <c r="B49" s="48">
        <v>17</v>
      </c>
      <c r="C49" s="49" t="s">
        <v>88</v>
      </c>
      <c r="D49" s="80"/>
      <c r="E49" s="80"/>
      <c r="F49" s="80"/>
      <c r="G49" s="80"/>
      <c r="H49" s="80"/>
      <c r="I49" s="80"/>
    </row>
    <row r="50" spans="2:9" ht="30" customHeight="1" x14ac:dyDescent="0.45">
      <c r="B50" s="50">
        <v>18</v>
      </c>
      <c r="C50" s="51" t="s">
        <v>89</v>
      </c>
      <c r="D50" s="80"/>
      <c r="E50" s="80"/>
      <c r="F50" s="80"/>
      <c r="G50" s="80"/>
      <c r="H50" s="80"/>
      <c r="I50" s="80"/>
    </row>
    <row r="51" spans="2:9" ht="30" customHeight="1" x14ac:dyDescent="0.45">
      <c r="B51" s="48">
        <v>19</v>
      </c>
      <c r="C51" s="49" t="s">
        <v>90</v>
      </c>
      <c r="D51" s="80"/>
      <c r="E51" s="80"/>
      <c r="F51" s="80"/>
      <c r="G51" s="80"/>
      <c r="H51" s="80"/>
      <c r="I51" s="80"/>
    </row>
    <row r="52" spans="2:9" ht="30" customHeight="1" x14ac:dyDescent="0.45">
      <c r="B52" s="50">
        <v>20</v>
      </c>
      <c r="C52" s="51" t="s">
        <v>91</v>
      </c>
      <c r="D52" s="80"/>
      <c r="E52" s="80"/>
      <c r="F52" s="80"/>
      <c r="G52" s="80"/>
      <c r="H52" s="80"/>
      <c r="I52" s="80"/>
    </row>
    <row r="53" spans="2:9" ht="30" customHeight="1" x14ac:dyDescent="0.45">
      <c r="B53" s="48">
        <v>21</v>
      </c>
      <c r="C53" s="49" t="s">
        <v>92</v>
      </c>
      <c r="D53" s="80"/>
      <c r="E53" s="80"/>
      <c r="F53" s="80"/>
      <c r="G53" s="80"/>
      <c r="H53" s="80"/>
      <c r="I53" s="80"/>
    </row>
    <row r="54" spans="2:9" ht="30" customHeight="1" x14ac:dyDescent="0.45">
      <c r="B54" s="50">
        <v>22</v>
      </c>
      <c r="C54" s="51" t="s">
        <v>93</v>
      </c>
      <c r="D54" s="80"/>
      <c r="E54" s="80"/>
      <c r="F54" s="80"/>
      <c r="G54" s="80"/>
      <c r="H54" s="80"/>
      <c r="I54" s="80"/>
    </row>
    <row r="55" spans="2:9" ht="30" customHeight="1" x14ac:dyDescent="0.45">
      <c r="B55" s="48">
        <v>23</v>
      </c>
      <c r="C55" s="49" t="s">
        <v>94</v>
      </c>
      <c r="D55" s="80"/>
      <c r="E55" s="80"/>
      <c r="F55" s="80"/>
      <c r="G55" s="80"/>
      <c r="H55" s="80"/>
      <c r="I55" s="80"/>
    </row>
    <row r="56" spans="2:9" ht="30" customHeight="1" x14ac:dyDescent="0.45">
      <c r="B56" s="50">
        <v>24</v>
      </c>
      <c r="C56" s="51" t="s">
        <v>95</v>
      </c>
      <c r="D56" s="80"/>
      <c r="E56" s="80"/>
      <c r="F56" s="80"/>
      <c r="G56" s="80"/>
      <c r="H56" s="80"/>
      <c r="I56" s="80"/>
    </row>
    <row r="57" spans="2:9" ht="36" customHeight="1" x14ac:dyDescent="0.45">
      <c r="B57" s="52" t="s">
        <v>64</v>
      </c>
      <c r="C57" s="52" t="s">
        <v>65</v>
      </c>
      <c r="D57" s="53" t="s">
        <v>66</v>
      </c>
      <c r="E57" s="53" t="s">
        <v>67</v>
      </c>
      <c r="F57" s="53" t="s">
        <v>68</v>
      </c>
      <c r="G57" s="53" t="s">
        <v>69</v>
      </c>
      <c r="H57" s="53" t="s">
        <v>70</v>
      </c>
      <c r="I57" s="53" t="s">
        <v>71</v>
      </c>
    </row>
    <row r="58" spans="2:9" ht="30" customHeight="1" x14ac:dyDescent="0.45">
      <c r="B58" s="48">
        <v>25</v>
      </c>
      <c r="C58" s="49" t="s">
        <v>96</v>
      </c>
      <c r="D58" s="80"/>
      <c r="E58" s="80"/>
      <c r="F58" s="80"/>
      <c r="G58" s="80"/>
      <c r="H58" s="80"/>
      <c r="I58" s="80"/>
    </row>
    <row r="59" spans="2:9" ht="30" customHeight="1" x14ac:dyDescent="0.45">
      <c r="B59" s="50">
        <v>26</v>
      </c>
      <c r="C59" s="51" t="s">
        <v>97</v>
      </c>
      <c r="D59" s="80"/>
      <c r="E59" s="80"/>
      <c r="F59" s="80"/>
      <c r="G59" s="80"/>
      <c r="H59" s="80"/>
      <c r="I59" s="80"/>
    </row>
    <row r="60" spans="2:9" ht="30" customHeight="1" x14ac:dyDescent="0.45">
      <c r="B60" s="48">
        <v>27</v>
      </c>
      <c r="C60" s="49" t="s">
        <v>98</v>
      </c>
      <c r="D60" s="80"/>
      <c r="E60" s="80"/>
      <c r="F60" s="80"/>
      <c r="G60" s="80"/>
      <c r="H60" s="80"/>
      <c r="I60" s="80"/>
    </row>
    <row r="61" spans="2:9" ht="30" customHeight="1" x14ac:dyDescent="0.45">
      <c r="B61" s="50">
        <v>28</v>
      </c>
      <c r="C61" s="51" t="s">
        <v>99</v>
      </c>
      <c r="D61" s="80"/>
      <c r="E61" s="80"/>
      <c r="F61" s="80"/>
      <c r="G61" s="80"/>
      <c r="H61" s="80"/>
      <c r="I61" s="80"/>
    </row>
    <row r="62" spans="2:9" ht="30" customHeight="1" x14ac:dyDescent="0.45">
      <c r="B62" s="48">
        <v>29</v>
      </c>
      <c r="C62" s="49" t="s">
        <v>100</v>
      </c>
      <c r="D62" s="80"/>
      <c r="E62" s="80"/>
      <c r="F62" s="80"/>
      <c r="G62" s="80"/>
      <c r="H62" s="80"/>
      <c r="I62" s="80"/>
    </row>
    <row r="63" spans="2:9" ht="30" customHeight="1" x14ac:dyDescent="0.45">
      <c r="B63" s="50">
        <v>30</v>
      </c>
      <c r="C63" s="51" t="s">
        <v>101</v>
      </c>
      <c r="D63" s="80"/>
      <c r="E63" s="80"/>
      <c r="F63" s="80"/>
      <c r="G63" s="80"/>
      <c r="H63" s="80"/>
      <c r="I63" s="80"/>
    </row>
    <row r="64" spans="2:9" ht="30" customHeight="1" x14ac:dyDescent="0.45">
      <c r="B64" s="48">
        <v>31</v>
      </c>
      <c r="C64" s="49" t="s">
        <v>102</v>
      </c>
      <c r="D64" s="80"/>
      <c r="E64" s="80"/>
      <c r="F64" s="80"/>
      <c r="G64" s="80"/>
      <c r="H64" s="80"/>
      <c r="I64" s="80"/>
    </row>
    <row r="65" spans="2:9" ht="30" customHeight="1" x14ac:dyDescent="0.45">
      <c r="B65" s="50">
        <v>32</v>
      </c>
      <c r="C65" s="51" t="s">
        <v>103</v>
      </c>
      <c r="D65" s="80"/>
      <c r="E65" s="80"/>
      <c r="F65" s="80"/>
      <c r="G65" s="80"/>
      <c r="H65" s="80"/>
      <c r="I65" s="80"/>
    </row>
    <row r="66" spans="2:9" ht="12" customHeight="1" x14ac:dyDescent="0.45"/>
    <row r="68" spans="2:9" ht="22.05" customHeight="1" x14ac:dyDescent="0.55000000000000004">
      <c r="B68" s="102" t="s">
        <v>104</v>
      </c>
      <c r="C68" s="91"/>
      <c r="D68" s="91"/>
      <c r="E68" s="91"/>
      <c r="F68" s="91"/>
      <c r="G68" s="91"/>
      <c r="H68" s="91"/>
      <c r="I68" s="91"/>
    </row>
    <row r="69" spans="2:9" ht="44.25" customHeight="1" x14ac:dyDescent="0.5">
      <c r="B69" s="89" t="s">
        <v>233</v>
      </c>
      <c r="C69" s="100"/>
      <c r="D69" s="100"/>
      <c r="E69" s="100"/>
      <c r="F69" s="100"/>
      <c r="G69" s="100"/>
      <c r="H69" s="100"/>
      <c r="I69" s="100"/>
    </row>
    <row r="70" spans="2:9" ht="55.05" customHeight="1" x14ac:dyDescent="0.45">
      <c r="B70" s="119" t="s">
        <v>105</v>
      </c>
      <c r="C70" s="109"/>
      <c r="D70" s="111"/>
      <c r="E70" s="112"/>
      <c r="F70" s="112"/>
      <c r="G70" s="112"/>
      <c r="H70" s="112"/>
      <c r="I70" s="112"/>
    </row>
    <row r="71" spans="2:9" ht="55.05" customHeight="1" x14ac:dyDescent="0.45">
      <c r="B71" s="108" t="s">
        <v>106</v>
      </c>
      <c r="C71" s="109"/>
      <c r="D71" s="111"/>
      <c r="E71" s="112"/>
      <c r="F71" s="112"/>
      <c r="G71" s="112"/>
      <c r="H71" s="112"/>
      <c r="I71" s="112"/>
    </row>
    <row r="72" spans="2:9" ht="55.05" customHeight="1" x14ac:dyDescent="0.45">
      <c r="B72" s="121" t="s">
        <v>107</v>
      </c>
      <c r="C72" s="109"/>
      <c r="D72" s="111"/>
      <c r="E72" s="112"/>
      <c r="F72" s="112"/>
      <c r="G72" s="112"/>
      <c r="H72" s="112"/>
      <c r="I72" s="112"/>
    </row>
    <row r="73" spans="2:9" ht="55.05" customHeight="1" x14ac:dyDescent="0.45">
      <c r="B73" s="108" t="s">
        <v>108</v>
      </c>
      <c r="C73" s="109"/>
      <c r="D73" s="111"/>
      <c r="E73" s="112"/>
      <c r="F73" s="112"/>
      <c r="G73" s="112"/>
      <c r="H73" s="112"/>
      <c r="I73" s="112"/>
    </row>
    <row r="74" spans="2:9" ht="55.05" customHeight="1" x14ac:dyDescent="0.45">
      <c r="B74" s="119" t="s">
        <v>109</v>
      </c>
      <c r="C74" s="109"/>
      <c r="D74" s="111"/>
      <c r="E74" s="112"/>
      <c r="F74" s="112"/>
      <c r="G74" s="112"/>
      <c r="H74" s="112"/>
      <c r="I74" s="112"/>
    </row>
    <row r="75" spans="2:9" ht="55.05" customHeight="1" x14ac:dyDescent="0.45">
      <c r="B75" s="121" t="s">
        <v>110</v>
      </c>
      <c r="C75" s="109"/>
      <c r="D75" s="111"/>
      <c r="E75" s="112"/>
      <c r="F75" s="112"/>
      <c r="G75" s="112"/>
      <c r="H75" s="112"/>
      <c r="I75" s="112"/>
    </row>
    <row r="76" spans="2:9" ht="55.05" customHeight="1" x14ac:dyDescent="0.45">
      <c r="B76" s="120" t="s">
        <v>111</v>
      </c>
      <c r="C76" s="109"/>
      <c r="D76" s="111"/>
      <c r="E76" s="112"/>
      <c r="F76" s="112"/>
      <c r="G76" s="112"/>
      <c r="H76" s="112"/>
      <c r="I76" s="112"/>
    </row>
    <row r="77" spans="2:9" ht="55.05" customHeight="1" x14ac:dyDescent="0.45">
      <c r="B77" s="120" t="s">
        <v>112</v>
      </c>
      <c r="C77" s="109"/>
      <c r="D77" s="111"/>
      <c r="E77" s="112"/>
      <c r="F77" s="112"/>
      <c r="G77" s="112"/>
      <c r="H77" s="112"/>
      <c r="I77" s="112"/>
    </row>
    <row r="78" spans="2:9" ht="12" customHeight="1" x14ac:dyDescent="0.45"/>
    <row r="79" spans="2:9" ht="22.05" customHeight="1" x14ac:dyDescent="0.55000000000000004">
      <c r="B79" s="102" t="s">
        <v>49</v>
      </c>
      <c r="C79" s="91"/>
      <c r="D79" s="91"/>
      <c r="E79" s="91"/>
      <c r="F79" s="91"/>
      <c r="G79" s="91"/>
      <c r="H79" s="91"/>
      <c r="I79" s="91"/>
    </row>
    <row r="80" spans="2:9" ht="26" customHeight="1" x14ac:dyDescent="0.45">
      <c r="B80" s="122" t="s">
        <v>113</v>
      </c>
      <c r="C80" s="86"/>
      <c r="D80" s="86"/>
      <c r="E80" s="86"/>
      <c r="F80" s="86"/>
      <c r="G80" s="86"/>
      <c r="H80" s="86"/>
      <c r="I80" s="86"/>
    </row>
    <row r="81" spans="2:9" ht="40.049999999999997" customHeight="1" x14ac:dyDescent="0.5">
      <c r="B81" s="117" t="s">
        <v>234</v>
      </c>
      <c r="C81" s="118"/>
      <c r="D81" s="118"/>
      <c r="E81" s="118"/>
      <c r="F81" s="118"/>
      <c r="G81" s="118"/>
      <c r="H81" s="118"/>
      <c r="I81" s="118"/>
    </row>
    <row r="82" spans="2:9" ht="3.75" customHeight="1" x14ac:dyDescent="0.45"/>
    <row r="83" spans="2:9" ht="15.75" x14ac:dyDescent="0.5">
      <c r="B83" s="104" t="s">
        <v>40</v>
      </c>
      <c r="C83" s="105"/>
      <c r="D83" s="105"/>
      <c r="E83" s="105"/>
      <c r="F83" s="105"/>
      <c r="G83" s="105"/>
      <c r="H83" s="105"/>
      <c r="I83" s="105"/>
    </row>
  </sheetData>
  <sheetProtection sheet="1" objects="1" scenarios="1" selectLockedCells="1"/>
  <mergeCells count="52">
    <mergeCell ref="B7:I7"/>
    <mergeCell ref="B25:C25"/>
    <mergeCell ref="B3:C3"/>
    <mergeCell ref="B72:C72"/>
    <mergeCell ref="B16:I16"/>
    <mergeCell ref="D70:I70"/>
    <mergeCell ref="B12:I12"/>
    <mergeCell ref="B18:I18"/>
    <mergeCell ref="D4:I4"/>
    <mergeCell ref="D3:I3"/>
    <mergeCell ref="B15:I15"/>
    <mergeCell ref="B5:C5"/>
    <mergeCell ref="B26:C26"/>
    <mergeCell ref="D26:I26"/>
    <mergeCell ref="B9:I9"/>
    <mergeCell ref="B4:C4"/>
    <mergeCell ref="B80:I80"/>
    <mergeCell ref="D77:I77"/>
    <mergeCell ref="D76:I76"/>
    <mergeCell ref="D27:I27"/>
    <mergeCell ref="B30:I30"/>
    <mergeCell ref="B79:I79"/>
    <mergeCell ref="B74:C74"/>
    <mergeCell ref="B68:I68"/>
    <mergeCell ref="B75:C75"/>
    <mergeCell ref="B76:C76"/>
    <mergeCell ref="B77:C77"/>
    <mergeCell ref="D28:I28"/>
    <mergeCell ref="D71:I71"/>
    <mergeCell ref="B23:C23"/>
    <mergeCell ref="D74:I74"/>
    <mergeCell ref="D75:I75"/>
    <mergeCell ref="B27:C27"/>
    <mergeCell ref="B71:C71"/>
    <mergeCell ref="D72:I72"/>
    <mergeCell ref="B70:C70"/>
    <mergeCell ref="B83:I83"/>
    <mergeCell ref="B1:I1"/>
    <mergeCell ref="D25:I25"/>
    <mergeCell ref="B73:C73"/>
    <mergeCell ref="B13:I13"/>
    <mergeCell ref="D73:I73"/>
    <mergeCell ref="D24:I24"/>
    <mergeCell ref="B69:I69"/>
    <mergeCell ref="D5:I5"/>
    <mergeCell ref="D23:I23"/>
    <mergeCell ref="B10:I10"/>
    <mergeCell ref="B28:C28"/>
    <mergeCell ref="B19:I19"/>
    <mergeCell ref="B24:C24"/>
    <mergeCell ref="B81:I81"/>
    <mergeCell ref="B22:I22"/>
  </mergeCells>
  <pageMargins left="0.25" right="0.25" top="0.4" bottom="0.15" header="0.5" footer="0.5"/>
  <pageSetup paperSize="9" scale="98" fitToHeight="0" orientation="portrait" r:id="rId1"/>
  <rowBreaks count="2" manualBreakCount="2">
    <brk id="29" max="16383" man="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E6A07-1EA1-4EB9-80D6-D1715CCBF807}">
  <sheetPr>
    <pageSetUpPr fitToPage="1"/>
  </sheetPr>
  <dimension ref="A1:D56"/>
  <sheetViews>
    <sheetView showGridLines="0" zoomScale="84" zoomScaleNormal="84" workbookViewId="0">
      <selection activeCell="B3" sqref="B3"/>
    </sheetView>
  </sheetViews>
  <sheetFormatPr defaultColWidth="8.6640625" defaultRowHeight="14.25" x14ac:dyDescent="0.45"/>
  <cols>
    <col min="1" max="1" width="4.46484375" customWidth="1"/>
    <col min="2" max="2" width="59.796875" customWidth="1"/>
    <col min="3" max="3" width="18.9296875" customWidth="1"/>
    <col min="4" max="4" width="22" customWidth="1"/>
  </cols>
  <sheetData>
    <row r="1" spans="1:4" ht="31.5" customHeight="1" x14ac:dyDescent="0.9">
      <c r="A1" s="87" t="s">
        <v>214</v>
      </c>
      <c r="B1" s="88"/>
      <c r="C1" s="88"/>
      <c r="D1" s="88"/>
    </row>
    <row r="2" spans="1:4" ht="7.5" customHeight="1" x14ac:dyDescent="0.45"/>
    <row r="3" spans="1:4" ht="21.75" customHeight="1" x14ac:dyDescent="0.45">
      <c r="A3" s="1"/>
      <c r="B3" s="17" t="s">
        <v>42</v>
      </c>
      <c r="C3" s="19"/>
      <c r="D3" s="20" t="s">
        <v>44</v>
      </c>
    </row>
    <row r="4" spans="1:4" ht="21.75" customHeight="1" x14ac:dyDescent="0.45">
      <c r="A4" s="1"/>
      <c r="B4" s="17" t="s">
        <v>230</v>
      </c>
      <c r="C4" s="19"/>
      <c r="D4" s="56"/>
    </row>
    <row r="5" spans="1:4" ht="80" customHeight="1" x14ac:dyDescent="0.45">
      <c r="A5" s="89" t="s">
        <v>236</v>
      </c>
      <c r="B5" s="86"/>
      <c r="C5" s="86"/>
      <c r="D5" s="86"/>
    </row>
    <row r="6" spans="1:4" ht="7.5" customHeight="1" x14ac:dyDescent="0.45"/>
    <row r="7" spans="1:4" ht="21.75" customHeight="1" x14ac:dyDescent="0.55000000000000004">
      <c r="A7" s="90" t="s">
        <v>216</v>
      </c>
      <c r="B7" s="91"/>
      <c r="C7" s="91"/>
      <c r="D7" s="91"/>
    </row>
    <row r="8" spans="1:4" ht="21.75" customHeight="1" x14ac:dyDescent="0.45">
      <c r="A8" s="57" t="s">
        <v>64</v>
      </c>
      <c r="B8" s="57" t="s">
        <v>65</v>
      </c>
      <c r="C8" s="57" t="s">
        <v>117</v>
      </c>
      <c r="D8" s="16" t="s">
        <v>217</v>
      </c>
    </row>
    <row r="9" spans="1:4" ht="27.75" customHeight="1" x14ac:dyDescent="0.45">
      <c r="A9" s="58">
        <v>1</v>
      </c>
      <c r="B9" s="59" t="s">
        <v>72</v>
      </c>
      <c r="C9" s="60" t="s">
        <v>128</v>
      </c>
      <c r="D9" s="41"/>
    </row>
    <row r="10" spans="1:4" ht="27.75" customHeight="1" x14ac:dyDescent="0.45">
      <c r="A10" s="61">
        <v>2</v>
      </c>
      <c r="B10" s="62" t="s">
        <v>73</v>
      </c>
      <c r="C10" s="63" t="s">
        <v>128</v>
      </c>
      <c r="D10" s="41"/>
    </row>
    <row r="11" spans="1:4" ht="27.75" customHeight="1" x14ac:dyDescent="0.45">
      <c r="A11" s="58">
        <v>3</v>
      </c>
      <c r="B11" s="59" t="s">
        <v>74</v>
      </c>
      <c r="C11" s="60" t="s">
        <v>128</v>
      </c>
      <c r="D11" s="41"/>
    </row>
    <row r="12" spans="1:4" ht="27.75" customHeight="1" x14ac:dyDescent="0.45">
      <c r="A12" s="61">
        <v>4</v>
      </c>
      <c r="B12" s="62" t="s">
        <v>75</v>
      </c>
      <c r="C12" s="63" t="s">
        <v>128</v>
      </c>
      <c r="D12" s="41"/>
    </row>
    <row r="13" spans="1:4" ht="27.75" customHeight="1" x14ac:dyDescent="0.45">
      <c r="A13" s="58">
        <v>5</v>
      </c>
      <c r="B13" s="59" t="s">
        <v>76</v>
      </c>
      <c r="C13" s="64" t="s">
        <v>129</v>
      </c>
      <c r="D13" s="41"/>
    </row>
    <row r="14" spans="1:4" ht="27.75" customHeight="1" x14ac:dyDescent="0.45">
      <c r="A14" s="61">
        <v>6</v>
      </c>
      <c r="B14" s="62" t="s">
        <v>77</v>
      </c>
      <c r="C14" s="65" t="s">
        <v>129</v>
      </c>
      <c r="D14" s="41"/>
    </row>
    <row r="15" spans="1:4" ht="27.75" customHeight="1" x14ac:dyDescent="0.45">
      <c r="A15" s="58">
        <v>7</v>
      </c>
      <c r="B15" s="59" t="s">
        <v>78</v>
      </c>
      <c r="C15" s="64" t="s">
        <v>129</v>
      </c>
      <c r="D15" s="41"/>
    </row>
    <row r="16" spans="1:4" ht="27.75" customHeight="1" x14ac:dyDescent="0.45">
      <c r="A16" s="61">
        <v>8</v>
      </c>
      <c r="B16" s="62" t="s">
        <v>79</v>
      </c>
      <c r="C16" s="65" t="s">
        <v>129</v>
      </c>
      <c r="D16" s="41"/>
    </row>
    <row r="17" spans="1:4" ht="27.75" customHeight="1" x14ac:dyDescent="0.45">
      <c r="A17" s="58">
        <v>9</v>
      </c>
      <c r="B17" s="59" t="s">
        <v>80</v>
      </c>
      <c r="C17" s="66" t="s">
        <v>130</v>
      </c>
      <c r="D17" s="41"/>
    </row>
    <row r="18" spans="1:4" ht="27.75" customHeight="1" x14ac:dyDescent="0.45">
      <c r="A18" s="61">
        <v>10</v>
      </c>
      <c r="B18" s="62" t="s">
        <v>81</v>
      </c>
      <c r="C18" s="67" t="s">
        <v>130</v>
      </c>
      <c r="D18" s="41"/>
    </row>
    <row r="19" spans="1:4" ht="27.75" customHeight="1" x14ac:dyDescent="0.45">
      <c r="A19" s="58">
        <v>11</v>
      </c>
      <c r="B19" s="59" t="s">
        <v>82</v>
      </c>
      <c r="C19" s="66" t="s">
        <v>130</v>
      </c>
      <c r="D19" s="41"/>
    </row>
    <row r="20" spans="1:4" ht="27.75" customHeight="1" x14ac:dyDescent="0.45">
      <c r="A20" s="61">
        <v>12</v>
      </c>
      <c r="B20" s="62" t="s">
        <v>83</v>
      </c>
      <c r="C20" s="67" t="s">
        <v>130</v>
      </c>
      <c r="D20" s="41"/>
    </row>
    <row r="21" spans="1:4" ht="27.75" customHeight="1" x14ac:dyDescent="0.45">
      <c r="A21" s="58">
        <v>13</v>
      </c>
      <c r="B21" s="59" t="s">
        <v>84</v>
      </c>
      <c r="C21" s="64" t="s">
        <v>131</v>
      </c>
      <c r="D21" s="41"/>
    </row>
    <row r="22" spans="1:4" ht="27.75" customHeight="1" x14ac:dyDescent="0.45">
      <c r="A22" s="61">
        <v>14</v>
      </c>
      <c r="B22" s="62" t="s">
        <v>85</v>
      </c>
      <c r="C22" s="65" t="s">
        <v>131</v>
      </c>
      <c r="D22" s="41"/>
    </row>
    <row r="23" spans="1:4" ht="27.75" customHeight="1" x14ac:dyDescent="0.45">
      <c r="A23" s="58">
        <v>15</v>
      </c>
      <c r="B23" s="59" t="s">
        <v>86</v>
      </c>
      <c r="C23" s="64" t="s">
        <v>131</v>
      </c>
      <c r="D23" s="41"/>
    </row>
    <row r="24" spans="1:4" ht="27.75" customHeight="1" x14ac:dyDescent="0.45">
      <c r="A24" s="61">
        <v>16</v>
      </c>
      <c r="B24" s="62" t="s">
        <v>87</v>
      </c>
      <c r="C24" s="65" t="s">
        <v>131</v>
      </c>
      <c r="D24" s="41"/>
    </row>
    <row r="25" spans="1:4" ht="27.75" customHeight="1" x14ac:dyDescent="0.45">
      <c r="A25" s="58">
        <v>17</v>
      </c>
      <c r="B25" s="59" t="s">
        <v>88</v>
      </c>
      <c r="C25" s="60" t="s">
        <v>132</v>
      </c>
      <c r="D25" s="41"/>
    </row>
    <row r="26" spans="1:4" ht="27.75" customHeight="1" x14ac:dyDescent="0.45">
      <c r="A26" s="61">
        <v>18</v>
      </c>
      <c r="B26" s="62" t="s">
        <v>89</v>
      </c>
      <c r="C26" s="63" t="s">
        <v>132</v>
      </c>
      <c r="D26" s="41"/>
    </row>
    <row r="27" spans="1:4" ht="27.75" customHeight="1" x14ac:dyDescent="0.45">
      <c r="A27" s="58">
        <v>19</v>
      </c>
      <c r="B27" s="59" t="s">
        <v>90</v>
      </c>
      <c r="C27" s="60" t="s">
        <v>132</v>
      </c>
      <c r="D27" s="41"/>
    </row>
    <row r="28" spans="1:4" ht="27.75" customHeight="1" x14ac:dyDescent="0.45">
      <c r="A28" s="61">
        <v>20</v>
      </c>
      <c r="B28" s="62" t="s">
        <v>91</v>
      </c>
      <c r="C28" s="63" t="s">
        <v>132</v>
      </c>
      <c r="D28" s="41"/>
    </row>
    <row r="29" spans="1:4" ht="27.75" customHeight="1" x14ac:dyDescent="0.45">
      <c r="A29" s="58">
        <v>21</v>
      </c>
      <c r="B29" s="59" t="s">
        <v>92</v>
      </c>
      <c r="C29" s="66" t="s">
        <v>133</v>
      </c>
      <c r="D29" s="41"/>
    </row>
    <row r="30" spans="1:4" ht="27.75" customHeight="1" x14ac:dyDescent="0.45">
      <c r="A30" s="61">
        <v>22</v>
      </c>
      <c r="B30" s="62" t="s">
        <v>93</v>
      </c>
      <c r="C30" s="67" t="s">
        <v>133</v>
      </c>
      <c r="D30" s="41"/>
    </row>
    <row r="31" spans="1:4" ht="27.75" customHeight="1" x14ac:dyDescent="0.45">
      <c r="A31" s="58">
        <v>23</v>
      </c>
      <c r="B31" s="59" t="s">
        <v>94</v>
      </c>
      <c r="C31" s="66" t="s">
        <v>133</v>
      </c>
      <c r="D31" s="41"/>
    </row>
    <row r="32" spans="1:4" ht="27.75" customHeight="1" x14ac:dyDescent="0.45">
      <c r="A32" s="61">
        <v>24</v>
      </c>
      <c r="B32" s="62" t="s">
        <v>95</v>
      </c>
      <c r="C32" s="67" t="s">
        <v>133</v>
      </c>
      <c r="D32" s="41"/>
    </row>
    <row r="33" spans="1:4" ht="27.75" customHeight="1" x14ac:dyDescent="0.45">
      <c r="A33" s="58">
        <v>25</v>
      </c>
      <c r="B33" s="59" t="s">
        <v>96</v>
      </c>
      <c r="C33" s="68" t="s">
        <v>134</v>
      </c>
      <c r="D33" s="41"/>
    </row>
    <row r="34" spans="1:4" ht="27.75" customHeight="1" x14ac:dyDescent="0.45">
      <c r="A34" s="61">
        <v>26</v>
      </c>
      <c r="B34" s="62" t="s">
        <v>97</v>
      </c>
      <c r="C34" s="69" t="s">
        <v>134</v>
      </c>
      <c r="D34" s="41"/>
    </row>
    <row r="35" spans="1:4" ht="27.75" customHeight="1" x14ac:dyDescent="0.45">
      <c r="A35" s="58">
        <v>27</v>
      </c>
      <c r="B35" s="59" t="s">
        <v>98</v>
      </c>
      <c r="C35" s="68" t="s">
        <v>134</v>
      </c>
      <c r="D35" s="41"/>
    </row>
    <row r="36" spans="1:4" ht="27.75" customHeight="1" x14ac:dyDescent="0.45">
      <c r="A36" s="61">
        <v>28</v>
      </c>
      <c r="B36" s="62" t="s">
        <v>99</v>
      </c>
      <c r="C36" s="69" t="s">
        <v>134</v>
      </c>
      <c r="D36" s="41"/>
    </row>
    <row r="37" spans="1:4" ht="27.75" customHeight="1" x14ac:dyDescent="0.45">
      <c r="A37" s="58">
        <v>29</v>
      </c>
      <c r="B37" s="59" t="s">
        <v>100</v>
      </c>
      <c r="C37" s="68" t="s">
        <v>135</v>
      </c>
      <c r="D37" s="41"/>
    </row>
    <row r="38" spans="1:4" ht="27.75" customHeight="1" x14ac:dyDescent="0.45">
      <c r="A38" s="61">
        <v>30</v>
      </c>
      <c r="B38" s="62" t="s">
        <v>101</v>
      </c>
      <c r="C38" s="69" t="s">
        <v>135</v>
      </c>
      <c r="D38" s="41"/>
    </row>
    <row r="39" spans="1:4" ht="27.75" customHeight="1" x14ac:dyDescent="0.45">
      <c r="A39" s="58">
        <v>31</v>
      </c>
      <c r="B39" s="59" t="s">
        <v>102</v>
      </c>
      <c r="C39" s="68" t="s">
        <v>135</v>
      </c>
      <c r="D39" s="41"/>
    </row>
    <row r="40" spans="1:4" ht="27.75" customHeight="1" x14ac:dyDescent="0.45">
      <c r="A40" s="61">
        <v>32</v>
      </c>
      <c r="B40" s="62" t="s">
        <v>103</v>
      </c>
      <c r="C40" s="69" t="s">
        <v>135</v>
      </c>
      <c r="D40" s="41"/>
    </row>
    <row r="41" spans="1:4" ht="10.5" customHeight="1" x14ac:dyDescent="0.45"/>
    <row r="42" spans="1:4" ht="21.75" customHeight="1" x14ac:dyDescent="0.45">
      <c r="A42" s="54" t="s">
        <v>136</v>
      </c>
      <c r="B42" s="70"/>
      <c r="C42" s="70"/>
      <c r="D42" s="70"/>
    </row>
    <row r="43" spans="1:4" ht="24" customHeight="1" x14ac:dyDescent="0.45">
      <c r="A43" s="92" t="s">
        <v>137</v>
      </c>
      <c r="B43" s="84"/>
      <c r="C43" s="84"/>
      <c r="D43" s="9"/>
    </row>
    <row r="44" spans="1:4" ht="7.5" customHeight="1" x14ac:dyDescent="0.45"/>
    <row r="45" spans="1:4" ht="21.75" customHeight="1" x14ac:dyDescent="0.45">
      <c r="A45" s="54" t="s">
        <v>138</v>
      </c>
      <c r="B45" s="70"/>
      <c r="C45" s="70"/>
      <c r="D45" s="70"/>
    </row>
    <row r="46" spans="1:4" ht="49.5" customHeight="1" x14ac:dyDescent="0.45">
      <c r="A46" s="158" t="s">
        <v>128</v>
      </c>
      <c r="B46" s="159"/>
      <c r="C46" s="159"/>
      <c r="D46" s="10"/>
    </row>
    <row r="47" spans="1:4" ht="49.5" customHeight="1" x14ac:dyDescent="0.45">
      <c r="A47" s="160" t="s">
        <v>129</v>
      </c>
      <c r="B47" s="159"/>
      <c r="C47" s="159"/>
      <c r="D47" s="10"/>
    </row>
    <row r="48" spans="1:4" ht="49.5" customHeight="1" x14ac:dyDescent="0.45">
      <c r="A48" s="161" t="s">
        <v>130</v>
      </c>
      <c r="B48" s="159"/>
      <c r="C48" s="159"/>
      <c r="D48" s="10"/>
    </row>
    <row r="49" spans="1:4" ht="49.5" customHeight="1" x14ac:dyDescent="0.45">
      <c r="A49" s="160" t="s">
        <v>131</v>
      </c>
      <c r="B49" s="159"/>
      <c r="C49" s="159"/>
      <c r="D49" s="10"/>
    </row>
    <row r="50" spans="1:4" ht="49.5" customHeight="1" x14ac:dyDescent="0.45">
      <c r="A50" s="158" t="s">
        <v>132</v>
      </c>
      <c r="B50" s="159"/>
      <c r="C50" s="159"/>
      <c r="D50" s="10"/>
    </row>
    <row r="51" spans="1:4" ht="49.5" customHeight="1" x14ac:dyDescent="0.45">
      <c r="A51" s="161" t="s">
        <v>133</v>
      </c>
      <c r="B51" s="159"/>
      <c r="C51" s="159"/>
      <c r="D51" s="10"/>
    </row>
    <row r="52" spans="1:4" ht="49.5" customHeight="1" x14ac:dyDescent="0.45">
      <c r="A52" s="162" t="s">
        <v>134</v>
      </c>
      <c r="B52" s="159"/>
      <c r="C52" s="159"/>
      <c r="D52" s="10"/>
    </row>
    <row r="53" spans="1:4" ht="49.5" customHeight="1" x14ac:dyDescent="0.45">
      <c r="A53" s="162" t="s">
        <v>135</v>
      </c>
      <c r="B53" s="159"/>
      <c r="C53" s="159"/>
      <c r="D53" s="10"/>
    </row>
    <row r="54" spans="1:4" ht="10.5" customHeight="1" x14ac:dyDescent="0.45"/>
    <row r="55" spans="1:4" ht="21.75" customHeight="1" x14ac:dyDescent="0.45">
      <c r="A55" s="85" t="s">
        <v>49</v>
      </c>
      <c r="B55" s="86"/>
      <c r="C55" s="86"/>
      <c r="D55" s="86"/>
    </row>
    <row r="56" spans="1:4" ht="34.5" customHeight="1" x14ac:dyDescent="0.45">
      <c r="A56" s="83" t="s">
        <v>231</v>
      </c>
      <c r="B56" s="83"/>
      <c r="C56" s="83"/>
      <c r="D56" s="83"/>
    </row>
  </sheetData>
  <sheetProtection sheet="1" objects="1" scenarios="1" selectLockedCells="1"/>
  <mergeCells count="14">
    <mergeCell ref="A46:C46"/>
    <mergeCell ref="A47:C47"/>
    <mergeCell ref="A48:C48"/>
    <mergeCell ref="A49:C49"/>
    <mergeCell ref="A1:D1"/>
    <mergeCell ref="A5:D5"/>
    <mergeCell ref="A7:D7"/>
    <mergeCell ref="A43:C43"/>
    <mergeCell ref="A56:D56"/>
    <mergeCell ref="A50:C50"/>
    <mergeCell ref="A51:C51"/>
    <mergeCell ref="A52:C52"/>
    <mergeCell ref="A53:C53"/>
    <mergeCell ref="A55:D55"/>
  </mergeCells>
  <dataValidations count="1">
    <dataValidation type="list" allowBlank="1" showInputMessage="1" sqref="D9:D40" xr:uid="{00000000-0002-0000-0200-000000000000}">
      <formula1>",Highly Agree,Mostly Agree,Neutral,Mostly Disagree,Highly Disagree,No basis to rate"</formula1>
    </dataValidation>
  </dataValidations>
  <pageMargins left="0.25" right="0.25" top="0.25" bottom="0.25" header="0.3" footer="0.3"/>
  <pageSetup paperSize="9" scale="96"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66F19-C367-454D-8E3C-075AD62CB2A6}">
  <sheetPr>
    <pageSetUpPr fitToPage="1"/>
  </sheetPr>
  <dimension ref="A1:M53"/>
  <sheetViews>
    <sheetView showGridLines="0" zoomScaleNormal="100" workbookViewId="0">
      <pane xSplit="3" ySplit="7" topLeftCell="D25" activePane="bottomRight" state="frozen"/>
      <selection pane="topRight" activeCell="D1" sqref="D1"/>
      <selection pane="bottomLeft" activeCell="A8" sqref="A8"/>
      <selection pane="bottomRight" activeCell="B3" sqref="B3"/>
    </sheetView>
  </sheetViews>
  <sheetFormatPr defaultColWidth="8.6640625" defaultRowHeight="14.25" x14ac:dyDescent="0.45"/>
  <cols>
    <col min="1" max="1" width="4.46484375" customWidth="1"/>
    <col min="2" max="2" width="52" customWidth="1"/>
    <col min="3" max="3" width="18" customWidth="1"/>
    <col min="4" max="13" width="13.46484375" customWidth="1"/>
  </cols>
  <sheetData>
    <row r="1" spans="1:13" ht="31.5" customHeight="1" x14ac:dyDescent="0.9">
      <c r="A1" s="87" t="s">
        <v>221</v>
      </c>
      <c r="B1" s="88"/>
      <c r="C1" s="88"/>
      <c r="D1" s="88"/>
      <c r="E1" s="88"/>
      <c r="F1" s="88"/>
      <c r="G1" s="88"/>
      <c r="H1" s="88"/>
      <c r="I1" s="88"/>
      <c r="J1" s="88"/>
      <c r="K1" s="88"/>
      <c r="L1" s="88"/>
      <c r="M1" s="88"/>
    </row>
    <row r="2" spans="1:13" ht="6" customHeight="1" x14ac:dyDescent="0.45"/>
    <row r="3" spans="1:13" ht="21.75" customHeight="1" x14ac:dyDescent="0.45">
      <c r="B3" s="17" t="s">
        <v>42</v>
      </c>
      <c r="D3" s="20" t="s">
        <v>114</v>
      </c>
      <c r="E3" s="19"/>
      <c r="G3" s="1"/>
      <c r="H3" s="81"/>
      <c r="I3" s="82"/>
      <c r="J3" s="82"/>
      <c r="K3" s="82"/>
      <c r="L3" s="82"/>
      <c r="M3" s="82"/>
    </row>
    <row r="4" spans="1:13" ht="6" customHeight="1" x14ac:dyDescent="0.45"/>
    <row r="5" spans="1:13" ht="27.75" customHeight="1" x14ac:dyDescent="0.45">
      <c r="A5" s="89" t="s">
        <v>115</v>
      </c>
      <c r="B5" s="86"/>
      <c r="C5" s="86"/>
      <c r="D5" s="86"/>
      <c r="E5" s="86"/>
      <c r="F5" s="86"/>
      <c r="G5" s="86"/>
      <c r="H5" s="86"/>
      <c r="I5" s="86"/>
      <c r="J5" s="86"/>
      <c r="K5" s="86"/>
      <c r="L5" s="86"/>
      <c r="M5" s="86"/>
    </row>
    <row r="6" spans="1:13" ht="6" customHeight="1" x14ac:dyDescent="0.45"/>
    <row r="7" spans="1:13" ht="21.75" customHeight="1" x14ac:dyDescent="0.55000000000000004">
      <c r="A7" s="90" t="s">
        <v>116</v>
      </c>
      <c r="B7" s="91"/>
      <c r="C7" s="91"/>
      <c r="D7" s="91"/>
      <c r="E7" s="91"/>
      <c r="F7" s="91"/>
      <c r="G7" s="91"/>
      <c r="H7" s="91"/>
      <c r="I7" s="91"/>
      <c r="J7" s="91"/>
      <c r="K7" s="91"/>
      <c r="L7" s="91"/>
      <c r="M7" s="91"/>
    </row>
    <row r="8" spans="1:13" ht="21.75" customHeight="1" x14ac:dyDescent="0.45">
      <c r="A8" s="2" t="s">
        <v>64</v>
      </c>
      <c r="B8" s="3" t="s">
        <v>65</v>
      </c>
      <c r="C8" s="3" t="s">
        <v>117</v>
      </c>
      <c r="D8" s="16" t="s">
        <v>118</v>
      </c>
      <c r="E8" s="16" t="s">
        <v>119</v>
      </c>
      <c r="F8" s="16" t="s">
        <v>120</v>
      </c>
      <c r="G8" s="16" t="s">
        <v>121</v>
      </c>
      <c r="H8" s="16" t="s">
        <v>122</v>
      </c>
      <c r="I8" s="16" t="s">
        <v>123</v>
      </c>
      <c r="J8" s="16" t="s">
        <v>124</v>
      </c>
      <c r="K8" s="16" t="s">
        <v>125</v>
      </c>
      <c r="L8" s="16" t="s">
        <v>126</v>
      </c>
      <c r="M8" s="16" t="s">
        <v>127</v>
      </c>
    </row>
    <row r="9" spans="1:13" ht="27.75" customHeight="1" x14ac:dyDescent="0.45">
      <c r="A9" s="4">
        <v>1</v>
      </c>
      <c r="B9" s="5" t="s">
        <v>72</v>
      </c>
      <c r="C9" s="71" t="s">
        <v>128</v>
      </c>
      <c r="D9" s="6"/>
      <c r="E9" s="6"/>
      <c r="F9" s="6"/>
      <c r="G9" s="41"/>
      <c r="H9" s="41"/>
      <c r="I9" s="41"/>
      <c r="J9" s="41"/>
      <c r="K9" s="41"/>
      <c r="L9" s="6"/>
      <c r="M9" s="6"/>
    </row>
    <row r="10" spans="1:13" ht="27.75" customHeight="1" x14ac:dyDescent="0.45">
      <c r="A10" s="7">
        <v>2</v>
      </c>
      <c r="B10" s="8" t="s">
        <v>73</v>
      </c>
      <c r="C10" s="72" t="s">
        <v>128</v>
      </c>
      <c r="D10" s="6"/>
      <c r="E10" s="6"/>
      <c r="F10" s="6"/>
      <c r="G10" s="41"/>
      <c r="H10" s="41"/>
      <c r="I10" s="41"/>
      <c r="J10" s="41"/>
      <c r="K10" s="41"/>
      <c r="L10" s="6"/>
      <c r="M10" s="6"/>
    </row>
    <row r="11" spans="1:13" ht="27.75" customHeight="1" x14ac:dyDescent="0.45">
      <c r="A11" s="4">
        <v>3</v>
      </c>
      <c r="B11" s="5" t="s">
        <v>74</v>
      </c>
      <c r="C11" s="71" t="s">
        <v>128</v>
      </c>
      <c r="D11" s="6"/>
      <c r="E11" s="6"/>
      <c r="F11" s="6"/>
      <c r="G11" s="41"/>
      <c r="H11" s="41"/>
      <c r="I11" s="41"/>
      <c r="J11" s="41"/>
      <c r="K11" s="41"/>
      <c r="L11" s="6"/>
      <c r="M11" s="6"/>
    </row>
    <row r="12" spans="1:13" ht="27.75" customHeight="1" x14ac:dyDescent="0.45">
      <c r="A12" s="7">
        <v>4</v>
      </c>
      <c r="B12" s="8" t="s">
        <v>75</v>
      </c>
      <c r="C12" s="72" t="s">
        <v>128</v>
      </c>
      <c r="D12" s="6"/>
      <c r="E12" s="6"/>
      <c r="F12" s="6"/>
      <c r="G12" s="41"/>
      <c r="H12" s="41"/>
      <c r="I12" s="41"/>
      <c r="J12" s="41"/>
      <c r="K12" s="41"/>
      <c r="L12" s="6"/>
      <c r="M12" s="6"/>
    </row>
    <row r="13" spans="1:13" ht="27.75" customHeight="1" x14ac:dyDescent="0.45">
      <c r="A13" s="4">
        <v>5</v>
      </c>
      <c r="B13" s="5" t="s">
        <v>76</v>
      </c>
      <c r="C13" s="73" t="s">
        <v>129</v>
      </c>
      <c r="D13" s="6"/>
      <c r="E13" s="6"/>
      <c r="F13" s="6"/>
      <c r="G13" s="41"/>
      <c r="H13" s="41"/>
      <c r="I13" s="41"/>
      <c r="J13" s="41"/>
      <c r="K13" s="41"/>
      <c r="L13" s="6"/>
      <c r="M13" s="6"/>
    </row>
    <row r="14" spans="1:13" ht="27.75" customHeight="1" x14ac:dyDescent="0.45">
      <c r="A14" s="7">
        <v>6</v>
      </c>
      <c r="B14" s="8" t="s">
        <v>77</v>
      </c>
      <c r="C14" s="74" t="s">
        <v>129</v>
      </c>
      <c r="D14" s="6"/>
      <c r="E14" s="6"/>
      <c r="F14" s="6"/>
      <c r="G14" s="41"/>
      <c r="H14" s="41"/>
      <c r="I14" s="41"/>
      <c r="J14" s="41"/>
      <c r="K14" s="41"/>
      <c r="L14" s="6"/>
      <c r="M14" s="6"/>
    </row>
    <row r="15" spans="1:13" ht="27.75" customHeight="1" x14ac:dyDescent="0.45">
      <c r="A15" s="4">
        <v>7</v>
      </c>
      <c r="B15" s="5" t="s">
        <v>78</v>
      </c>
      <c r="C15" s="73" t="s">
        <v>129</v>
      </c>
      <c r="D15" s="6"/>
      <c r="E15" s="6"/>
      <c r="F15" s="6"/>
      <c r="G15" s="41"/>
      <c r="H15" s="41"/>
      <c r="I15" s="41"/>
      <c r="J15" s="41"/>
      <c r="K15" s="41"/>
      <c r="L15" s="6"/>
      <c r="M15" s="6"/>
    </row>
    <row r="16" spans="1:13" ht="27.75" customHeight="1" x14ac:dyDescent="0.45">
      <c r="A16" s="7">
        <v>8</v>
      </c>
      <c r="B16" s="8" t="s">
        <v>79</v>
      </c>
      <c r="C16" s="74" t="s">
        <v>129</v>
      </c>
      <c r="D16" s="6"/>
      <c r="E16" s="6"/>
      <c r="F16" s="6"/>
      <c r="G16" s="41"/>
      <c r="H16" s="41"/>
      <c r="I16" s="41"/>
      <c r="J16" s="41"/>
      <c r="K16" s="41"/>
      <c r="L16" s="6"/>
      <c r="M16" s="6"/>
    </row>
    <row r="17" spans="1:13" ht="27.75" customHeight="1" x14ac:dyDescent="0.45">
      <c r="A17" s="4">
        <v>9</v>
      </c>
      <c r="B17" s="5" t="s">
        <v>80</v>
      </c>
      <c r="C17" s="75" t="s">
        <v>130</v>
      </c>
      <c r="D17" s="6"/>
      <c r="E17" s="6"/>
      <c r="F17" s="6"/>
      <c r="G17" s="41"/>
      <c r="H17" s="41"/>
      <c r="I17" s="41"/>
      <c r="J17" s="41"/>
      <c r="K17" s="41"/>
      <c r="L17" s="6"/>
      <c r="M17" s="6"/>
    </row>
    <row r="18" spans="1:13" ht="27.75" customHeight="1" x14ac:dyDescent="0.45">
      <c r="A18" s="7">
        <v>10</v>
      </c>
      <c r="B18" s="8" t="s">
        <v>81</v>
      </c>
      <c r="C18" s="76" t="s">
        <v>130</v>
      </c>
      <c r="D18" s="6"/>
      <c r="E18" s="6"/>
      <c r="F18" s="6"/>
      <c r="G18" s="41"/>
      <c r="H18" s="41"/>
      <c r="I18" s="41"/>
      <c r="J18" s="41"/>
      <c r="K18" s="41"/>
      <c r="L18" s="6"/>
      <c r="M18" s="6"/>
    </row>
    <row r="19" spans="1:13" ht="27.75" customHeight="1" x14ac:dyDescent="0.45">
      <c r="A19" s="4">
        <v>11</v>
      </c>
      <c r="B19" s="5" t="s">
        <v>82</v>
      </c>
      <c r="C19" s="75" t="s">
        <v>130</v>
      </c>
      <c r="D19" s="6"/>
      <c r="E19" s="6"/>
      <c r="F19" s="6"/>
      <c r="G19" s="41"/>
      <c r="H19" s="41"/>
      <c r="I19" s="41"/>
      <c r="J19" s="41"/>
      <c r="K19" s="41"/>
      <c r="L19" s="6"/>
      <c r="M19" s="6"/>
    </row>
    <row r="20" spans="1:13" ht="27.75" customHeight="1" x14ac:dyDescent="0.45">
      <c r="A20" s="7">
        <v>12</v>
      </c>
      <c r="B20" s="8" t="s">
        <v>83</v>
      </c>
      <c r="C20" s="76" t="s">
        <v>130</v>
      </c>
      <c r="D20" s="6"/>
      <c r="E20" s="6"/>
      <c r="F20" s="6"/>
      <c r="G20" s="41"/>
      <c r="H20" s="41"/>
      <c r="I20" s="41"/>
      <c r="J20" s="41"/>
      <c r="K20" s="41"/>
      <c r="L20" s="6"/>
      <c r="M20" s="6"/>
    </row>
    <row r="21" spans="1:13" ht="27.75" customHeight="1" x14ac:dyDescent="0.45">
      <c r="A21" s="4">
        <v>13</v>
      </c>
      <c r="B21" s="5" t="s">
        <v>84</v>
      </c>
      <c r="C21" s="73" t="s">
        <v>131</v>
      </c>
      <c r="D21" s="6"/>
      <c r="E21" s="6"/>
      <c r="F21" s="6"/>
      <c r="G21" s="41"/>
      <c r="H21" s="41"/>
      <c r="I21" s="41"/>
      <c r="J21" s="41"/>
      <c r="K21" s="41"/>
      <c r="L21" s="6"/>
      <c r="M21" s="6"/>
    </row>
    <row r="22" spans="1:13" ht="27.75" customHeight="1" x14ac:dyDescent="0.45">
      <c r="A22" s="7">
        <v>14</v>
      </c>
      <c r="B22" s="8" t="s">
        <v>85</v>
      </c>
      <c r="C22" s="74" t="s">
        <v>131</v>
      </c>
      <c r="D22" s="6"/>
      <c r="E22" s="6"/>
      <c r="F22" s="6"/>
      <c r="G22" s="41"/>
      <c r="H22" s="41"/>
      <c r="I22" s="41"/>
      <c r="J22" s="41"/>
      <c r="K22" s="41"/>
      <c r="L22" s="6"/>
      <c r="M22" s="6"/>
    </row>
    <row r="23" spans="1:13" ht="27.75" customHeight="1" x14ac:dyDescent="0.45">
      <c r="A23" s="4">
        <v>15</v>
      </c>
      <c r="B23" s="5" t="s">
        <v>86</v>
      </c>
      <c r="C23" s="73" t="s">
        <v>131</v>
      </c>
      <c r="D23" s="6"/>
      <c r="E23" s="6"/>
      <c r="F23" s="6"/>
      <c r="G23" s="41"/>
      <c r="H23" s="41"/>
      <c r="I23" s="41"/>
      <c r="J23" s="41"/>
      <c r="K23" s="41"/>
      <c r="L23" s="6"/>
      <c r="M23" s="6"/>
    </row>
    <row r="24" spans="1:13" ht="27.75" customHeight="1" x14ac:dyDescent="0.45">
      <c r="A24" s="7">
        <v>16</v>
      </c>
      <c r="B24" s="8" t="s">
        <v>87</v>
      </c>
      <c r="C24" s="74" t="s">
        <v>131</v>
      </c>
      <c r="D24" s="6"/>
      <c r="E24" s="6"/>
      <c r="F24" s="6"/>
      <c r="G24" s="41"/>
      <c r="H24" s="41"/>
      <c r="I24" s="41"/>
      <c r="J24" s="41"/>
      <c r="K24" s="41"/>
      <c r="L24" s="6"/>
      <c r="M24" s="6"/>
    </row>
    <row r="25" spans="1:13" ht="27.75" customHeight="1" x14ac:dyDescent="0.45">
      <c r="A25" s="4">
        <v>17</v>
      </c>
      <c r="B25" s="5" t="s">
        <v>88</v>
      </c>
      <c r="C25" s="71" t="s">
        <v>132</v>
      </c>
      <c r="D25" s="6"/>
      <c r="E25" s="6"/>
      <c r="F25" s="6"/>
      <c r="G25" s="41"/>
      <c r="H25" s="41"/>
      <c r="I25" s="41"/>
      <c r="J25" s="41"/>
      <c r="K25" s="41"/>
      <c r="L25" s="6"/>
      <c r="M25" s="6"/>
    </row>
    <row r="26" spans="1:13" ht="27.75" customHeight="1" x14ac:dyDescent="0.45">
      <c r="A26" s="7">
        <v>18</v>
      </c>
      <c r="B26" s="8" t="s">
        <v>89</v>
      </c>
      <c r="C26" s="72" t="s">
        <v>132</v>
      </c>
      <c r="D26" s="6"/>
      <c r="E26" s="6"/>
      <c r="F26" s="6"/>
      <c r="G26" s="41"/>
      <c r="H26" s="41"/>
      <c r="I26" s="41"/>
      <c r="J26" s="41"/>
      <c r="K26" s="41"/>
      <c r="L26" s="6"/>
      <c r="M26" s="6"/>
    </row>
    <row r="27" spans="1:13" ht="27.75" customHeight="1" x14ac:dyDescent="0.45">
      <c r="A27" s="4">
        <v>19</v>
      </c>
      <c r="B27" s="5" t="s">
        <v>90</v>
      </c>
      <c r="C27" s="71" t="s">
        <v>132</v>
      </c>
      <c r="D27" s="6"/>
      <c r="E27" s="6"/>
      <c r="F27" s="6"/>
      <c r="G27" s="41"/>
      <c r="H27" s="41"/>
      <c r="I27" s="41"/>
      <c r="J27" s="41"/>
      <c r="K27" s="41"/>
      <c r="L27" s="6"/>
      <c r="M27" s="6"/>
    </row>
    <row r="28" spans="1:13" ht="27.75" customHeight="1" x14ac:dyDescent="0.45">
      <c r="A28" s="7">
        <v>20</v>
      </c>
      <c r="B28" s="8" t="s">
        <v>91</v>
      </c>
      <c r="C28" s="72" t="s">
        <v>132</v>
      </c>
      <c r="D28" s="6"/>
      <c r="E28" s="6"/>
      <c r="F28" s="6"/>
      <c r="G28" s="41"/>
      <c r="H28" s="41"/>
      <c r="I28" s="41"/>
      <c r="J28" s="41"/>
      <c r="K28" s="41"/>
      <c r="L28" s="6"/>
      <c r="M28" s="6"/>
    </row>
    <row r="29" spans="1:13" ht="27.75" customHeight="1" x14ac:dyDescent="0.45">
      <c r="A29" s="4">
        <v>21</v>
      </c>
      <c r="B29" s="5" t="s">
        <v>92</v>
      </c>
      <c r="C29" s="75" t="s">
        <v>133</v>
      </c>
      <c r="D29" s="6"/>
      <c r="E29" s="6"/>
      <c r="F29" s="6"/>
      <c r="G29" s="41"/>
      <c r="H29" s="41"/>
      <c r="I29" s="41"/>
      <c r="J29" s="41"/>
      <c r="K29" s="41"/>
      <c r="L29" s="6"/>
      <c r="M29" s="6"/>
    </row>
    <row r="30" spans="1:13" ht="27.75" customHeight="1" x14ac:dyDescent="0.45">
      <c r="A30" s="7">
        <v>22</v>
      </c>
      <c r="B30" s="8" t="s">
        <v>93</v>
      </c>
      <c r="C30" s="76" t="s">
        <v>133</v>
      </c>
      <c r="D30" s="6"/>
      <c r="E30" s="6"/>
      <c r="F30" s="6"/>
      <c r="G30" s="41"/>
      <c r="H30" s="41"/>
      <c r="I30" s="41"/>
      <c r="J30" s="41"/>
      <c r="K30" s="41"/>
      <c r="L30" s="6"/>
      <c r="M30" s="6"/>
    </row>
    <row r="31" spans="1:13" ht="27.75" customHeight="1" x14ac:dyDescent="0.45">
      <c r="A31" s="4">
        <v>23</v>
      </c>
      <c r="B31" s="5" t="s">
        <v>94</v>
      </c>
      <c r="C31" s="75" t="s">
        <v>133</v>
      </c>
      <c r="D31" s="6"/>
      <c r="E31" s="6"/>
      <c r="F31" s="6"/>
      <c r="G31" s="41"/>
      <c r="H31" s="41"/>
      <c r="I31" s="41"/>
      <c r="J31" s="41"/>
      <c r="K31" s="41"/>
      <c r="L31" s="6"/>
      <c r="M31" s="6"/>
    </row>
    <row r="32" spans="1:13" ht="27.75" customHeight="1" x14ac:dyDescent="0.45">
      <c r="A32" s="7">
        <v>24</v>
      </c>
      <c r="B32" s="8" t="s">
        <v>95</v>
      </c>
      <c r="C32" s="76" t="s">
        <v>133</v>
      </c>
      <c r="D32" s="6"/>
      <c r="E32" s="6"/>
      <c r="F32" s="6"/>
      <c r="G32" s="41"/>
      <c r="H32" s="41"/>
      <c r="I32" s="41"/>
      <c r="J32" s="41"/>
      <c r="K32" s="41"/>
      <c r="L32" s="6"/>
      <c r="M32" s="6"/>
    </row>
    <row r="33" spans="1:13" ht="27.75" customHeight="1" x14ac:dyDescent="0.45">
      <c r="A33" s="4">
        <v>25</v>
      </c>
      <c r="B33" s="5" t="s">
        <v>96</v>
      </c>
      <c r="C33" s="77" t="s">
        <v>134</v>
      </c>
      <c r="D33" s="6"/>
      <c r="E33" s="6"/>
      <c r="F33" s="6"/>
      <c r="G33" s="41"/>
      <c r="H33" s="41"/>
      <c r="I33" s="41"/>
      <c r="J33" s="41"/>
      <c r="K33" s="41"/>
      <c r="L33" s="6"/>
      <c r="M33" s="6"/>
    </row>
    <row r="34" spans="1:13" ht="27.75" customHeight="1" x14ac:dyDescent="0.45">
      <c r="A34" s="7">
        <v>26</v>
      </c>
      <c r="B34" s="8" t="s">
        <v>97</v>
      </c>
      <c r="C34" s="78" t="s">
        <v>134</v>
      </c>
      <c r="D34" s="6"/>
      <c r="E34" s="6"/>
      <c r="F34" s="6"/>
      <c r="G34" s="41"/>
      <c r="H34" s="41"/>
      <c r="I34" s="41"/>
      <c r="J34" s="41"/>
      <c r="K34" s="41"/>
      <c r="L34" s="6"/>
      <c r="M34" s="6"/>
    </row>
    <row r="35" spans="1:13" ht="27.75" customHeight="1" x14ac:dyDescent="0.45">
      <c r="A35" s="4">
        <v>27</v>
      </c>
      <c r="B35" s="5" t="s">
        <v>98</v>
      </c>
      <c r="C35" s="77" t="s">
        <v>134</v>
      </c>
      <c r="D35" s="6"/>
      <c r="E35" s="6"/>
      <c r="F35" s="6"/>
      <c r="G35" s="41"/>
      <c r="H35" s="41"/>
      <c r="I35" s="41"/>
      <c r="J35" s="41"/>
      <c r="K35" s="41"/>
      <c r="L35" s="6"/>
      <c r="M35" s="6"/>
    </row>
    <row r="36" spans="1:13" ht="27.75" customHeight="1" x14ac:dyDescent="0.45">
      <c r="A36" s="7">
        <v>28</v>
      </c>
      <c r="B36" s="8" t="s">
        <v>99</v>
      </c>
      <c r="C36" s="78" t="s">
        <v>134</v>
      </c>
      <c r="D36" s="6"/>
      <c r="E36" s="6"/>
      <c r="F36" s="6"/>
      <c r="G36" s="41"/>
      <c r="H36" s="41"/>
      <c r="I36" s="41"/>
      <c r="J36" s="41"/>
      <c r="K36" s="41"/>
      <c r="L36" s="6"/>
      <c r="M36" s="6"/>
    </row>
    <row r="37" spans="1:13" ht="27.75" customHeight="1" x14ac:dyDescent="0.45">
      <c r="A37" s="4">
        <v>29</v>
      </c>
      <c r="B37" s="5" t="s">
        <v>100</v>
      </c>
      <c r="C37" s="77" t="s">
        <v>135</v>
      </c>
      <c r="D37" s="6"/>
      <c r="E37" s="6"/>
      <c r="F37" s="6"/>
      <c r="G37" s="41"/>
      <c r="H37" s="41"/>
      <c r="I37" s="41"/>
      <c r="J37" s="41"/>
      <c r="K37" s="41"/>
      <c r="L37" s="6"/>
      <c r="M37" s="6"/>
    </row>
    <row r="38" spans="1:13" ht="27.75" customHeight="1" x14ac:dyDescent="0.45">
      <c r="A38" s="7">
        <v>30</v>
      </c>
      <c r="B38" s="8" t="s">
        <v>101</v>
      </c>
      <c r="C38" s="78" t="s">
        <v>135</v>
      </c>
      <c r="D38" s="6"/>
      <c r="E38" s="6"/>
      <c r="F38" s="6"/>
      <c r="G38" s="41"/>
      <c r="H38" s="41"/>
      <c r="I38" s="41"/>
      <c r="J38" s="41"/>
      <c r="K38" s="41"/>
      <c r="L38" s="6"/>
      <c r="M38" s="6"/>
    </row>
    <row r="39" spans="1:13" ht="27.75" customHeight="1" x14ac:dyDescent="0.45">
      <c r="A39" s="4">
        <v>31</v>
      </c>
      <c r="B39" s="5" t="s">
        <v>102</v>
      </c>
      <c r="C39" s="77" t="s">
        <v>135</v>
      </c>
      <c r="D39" s="6"/>
      <c r="E39" s="6"/>
      <c r="F39" s="6"/>
      <c r="G39" s="41"/>
      <c r="H39" s="41"/>
      <c r="I39" s="41"/>
      <c r="J39" s="41"/>
      <c r="K39" s="41"/>
      <c r="L39" s="6"/>
      <c r="M39" s="6"/>
    </row>
    <row r="40" spans="1:13" ht="27.75" customHeight="1" x14ac:dyDescent="0.45">
      <c r="A40" s="7">
        <v>32</v>
      </c>
      <c r="B40" s="8" t="s">
        <v>103</v>
      </c>
      <c r="C40" s="78" t="s">
        <v>135</v>
      </c>
      <c r="D40" s="6"/>
      <c r="E40" s="6"/>
      <c r="F40" s="6"/>
      <c r="G40" s="41"/>
      <c r="H40" s="41"/>
      <c r="I40" s="41"/>
      <c r="J40" s="41"/>
      <c r="K40" s="41"/>
      <c r="L40" s="6"/>
      <c r="M40" s="6"/>
    </row>
    <row r="41" spans="1:13" ht="6" customHeight="1" x14ac:dyDescent="0.45"/>
    <row r="42" spans="1:13" ht="21.75" customHeight="1" x14ac:dyDescent="0.45">
      <c r="A42" s="55" t="s">
        <v>136</v>
      </c>
      <c r="B42" s="70"/>
      <c r="C42" s="70"/>
      <c r="D42" s="70"/>
      <c r="E42" s="70"/>
      <c r="F42" s="70"/>
      <c r="G42" s="70"/>
      <c r="H42" s="70"/>
      <c r="I42" s="70"/>
      <c r="J42" s="70"/>
      <c r="K42" s="70"/>
      <c r="L42" s="70"/>
      <c r="M42" s="70"/>
    </row>
    <row r="43" spans="1:13" ht="24" customHeight="1" x14ac:dyDescent="0.45">
      <c r="A43" s="92" t="s">
        <v>137</v>
      </c>
      <c r="B43" s="84"/>
      <c r="C43" s="84"/>
      <c r="D43" s="9"/>
      <c r="E43" s="9"/>
      <c r="F43" s="9"/>
      <c r="G43" s="9"/>
      <c r="H43" s="9"/>
      <c r="I43" s="9"/>
      <c r="J43" s="9"/>
      <c r="K43" s="9"/>
      <c r="L43" s="9"/>
      <c r="M43" s="9"/>
    </row>
    <row r="44" spans="1:13" ht="7.5" customHeight="1" x14ac:dyDescent="0.45"/>
    <row r="45" spans="1:13" ht="21.75" customHeight="1" x14ac:dyDescent="0.45">
      <c r="A45" s="55" t="s">
        <v>138</v>
      </c>
      <c r="B45" s="70"/>
      <c r="C45" s="70"/>
      <c r="D45" s="70"/>
      <c r="E45" s="70"/>
      <c r="F45" s="70"/>
      <c r="G45" s="70"/>
      <c r="H45" s="70"/>
      <c r="I45" s="70"/>
      <c r="J45" s="70"/>
      <c r="K45" s="70"/>
      <c r="L45" s="70"/>
      <c r="M45" s="70"/>
    </row>
    <row r="46" spans="1:13" ht="49.5" customHeight="1" x14ac:dyDescent="0.45">
      <c r="A46" s="127" t="s">
        <v>128</v>
      </c>
      <c r="B46" s="126"/>
      <c r="C46" s="126"/>
      <c r="D46" s="10"/>
      <c r="E46" s="10"/>
      <c r="F46" s="10"/>
      <c r="G46" s="10"/>
      <c r="H46" s="10"/>
      <c r="I46" s="10"/>
      <c r="J46" s="10"/>
      <c r="K46" s="10"/>
      <c r="L46" s="10"/>
      <c r="M46" s="10"/>
    </row>
    <row r="47" spans="1:13" ht="49.5" customHeight="1" x14ac:dyDescent="0.45">
      <c r="A47" s="125" t="s">
        <v>129</v>
      </c>
      <c r="B47" s="126"/>
      <c r="C47" s="126"/>
      <c r="D47" s="10"/>
      <c r="E47" s="10"/>
      <c r="F47" s="10"/>
      <c r="G47" s="10"/>
      <c r="H47" s="10"/>
      <c r="I47" s="10"/>
      <c r="J47" s="10"/>
      <c r="K47" s="10"/>
      <c r="L47" s="10"/>
      <c r="M47" s="10"/>
    </row>
    <row r="48" spans="1:13" ht="49.5" customHeight="1" x14ac:dyDescent="0.45">
      <c r="A48" s="129" t="s">
        <v>130</v>
      </c>
      <c r="B48" s="126"/>
      <c r="C48" s="126"/>
      <c r="D48" s="10"/>
      <c r="E48" s="10"/>
      <c r="F48" s="10"/>
      <c r="G48" s="10"/>
      <c r="H48" s="10"/>
      <c r="I48" s="10"/>
      <c r="J48" s="10"/>
      <c r="K48" s="10"/>
      <c r="L48" s="10"/>
      <c r="M48" s="10"/>
    </row>
    <row r="49" spans="1:13" ht="49.5" customHeight="1" x14ac:dyDescent="0.45">
      <c r="A49" s="125" t="s">
        <v>131</v>
      </c>
      <c r="B49" s="126"/>
      <c r="C49" s="126"/>
      <c r="D49" s="10"/>
      <c r="E49" s="10"/>
      <c r="F49" s="10"/>
      <c r="G49" s="10"/>
      <c r="H49" s="10"/>
      <c r="I49" s="10"/>
      <c r="J49" s="10"/>
      <c r="K49" s="10"/>
      <c r="L49" s="10"/>
      <c r="M49" s="10"/>
    </row>
    <row r="50" spans="1:13" ht="49.5" customHeight="1" x14ac:dyDescent="0.45">
      <c r="A50" s="127" t="s">
        <v>132</v>
      </c>
      <c r="B50" s="126"/>
      <c r="C50" s="126"/>
      <c r="D50" s="10"/>
      <c r="E50" s="10"/>
      <c r="F50" s="10"/>
      <c r="G50" s="10"/>
      <c r="H50" s="10"/>
      <c r="I50" s="10"/>
      <c r="J50" s="10"/>
      <c r="K50" s="10"/>
      <c r="L50" s="10"/>
      <c r="M50" s="10"/>
    </row>
    <row r="51" spans="1:13" ht="49.5" customHeight="1" x14ac:dyDescent="0.45">
      <c r="A51" s="129" t="s">
        <v>133</v>
      </c>
      <c r="B51" s="126"/>
      <c r="C51" s="126"/>
      <c r="D51" s="10"/>
      <c r="E51" s="10"/>
      <c r="F51" s="10"/>
      <c r="G51" s="10"/>
      <c r="H51" s="10"/>
      <c r="I51" s="10"/>
      <c r="J51" s="10"/>
      <c r="K51" s="10"/>
      <c r="L51" s="10"/>
      <c r="M51" s="10"/>
    </row>
    <row r="52" spans="1:13" ht="49.5" customHeight="1" x14ac:dyDescent="0.45">
      <c r="A52" s="128" t="s">
        <v>134</v>
      </c>
      <c r="B52" s="126"/>
      <c r="C52" s="126"/>
      <c r="D52" s="10"/>
      <c r="E52" s="10"/>
      <c r="F52" s="10"/>
      <c r="G52" s="10"/>
      <c r="H52" s="10"/>
      <c r="I52" s="10"/>
      <c r="J52" s="10"/>
      <c r="K52" s="10"/>
      <c r="L52" s="10"/>
      <c r="M52" s="10"/>
    </row>
    <row r="53" spans="1:13" ht="49.5" customHeight="1" x14ac:dyDescent="0.45">
      <c r="A53" s="128" t="s">
        <v>135</v>
      </c>
      <c r="B53" s="126"/>
      <c r="C53" s="126"/>
      <c r="D53" s="10"/>
      <c r="E53" s="10"/>
      <c r="F53" s="10"/>
      <c r="G53" s="10"/>
      <c r="H53" s="10"/>
      <c r="I53" s="10"/>
      <c r="J53" s="10"/>
      <c r="K53" s="10"/>
      <c r="L53" s="10"/>
      <c r="M53" s="10"/>
    </row>
  </sheetData>
  <sheetProtection sheet="1" objects="1" scenarios="1" selectLockedCells="1"/>
  <mergeCells count="12">
    <mergeCell ref="A1:M1"/>
    <mergeCell ref="A47:C47"/>
    <mergeCell ref="A46:C46"/>
    <mergeCell ref="A5:M5"/>
    <mergeCell ref="A53:C53"/>
    <mergeCell ref="A7:M7"/>
    <mergeCell ref="A50:C50"/>
    <mergeCell ref="A48:C48"/>
    <mergeCell ref="A43:C43"/>
    <mergeCell ref="A52:C52"/>
    <mergeCell ref="A51:C51"/>
    <mergeCell ref="A49:C49"/>
  </mergeCells>
  <dataValidations count="1">
    <dataValidation type="list" allowBlank="1" showInputMessage="1" sqref="G9:K40" xr:uid="{585ADAF6-1968-454A-98EB-277148AAEB98}">
      <formula1>",Highly Agree,Mostly Agree,Neutral,Mostly Disagree,Highly Disagree,No basis to rate"</formula1>
    </dataValidation>
  </dataValidations>
  <pageMargins left="0.25" right="0.25" top="0.25" bottom="0.25" header="0.3" footer="0.3"/>
  <pageSetup paperSize="9" scale="69" fitToHeight="0"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xr:uid="{00000000-0002-0000-0200-000000000000}">
          <x14:formula1>
            <xm:f>Config!$M$1:$M$7</xm:f>
          </x14:formula1>
          <xm:sqref>D9:F40 L9:M40</xm:sqref>
        </x14:dataValidation>
        <x14:dataValidation type="list" allowBlank="1" showInputMessage="1" xr:uid="{00000000-0002-0000-0200-000001000000}">
          <x14:formula1>
            <xm:f>Config!$O$2:$O$6</xm:f>
          </x14:formula1>
          <xm:sqref>D43:F43 L43:M43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300F-7076-4579-890D-C39B539C2E5F}">
  <sheetPr>
    <pageSetUpPr fitToPage="1"/>
  </sheetPr>
  <dimension ref="B1:P54"/>
  <sheetViews>
    <sheetView showGridLines="0" zoomScaleNormal="100" workbookViewId="0">
      <selection activeCell="F31" sqref="F31:H31"/>
    </sheetView>
  </sheetViews>
  <sheetFormatPr defaultColWidth="8.6640625" defaultRowHeight="14.25" x14ac:dyDescent="0.45"/>
  <cols>
    <col min="1" max="1" width="1.19921875" customWidth="1"/>
    <col min="2" max="2" width="22" customWidth="1"/>
    <col min="3" max="5" width="12" customWidth="1"/>
    <col min="6" max="6" width="10" customWidth="1"/>
    <col min="7" max="7" width="14" customWidth="1"/>
    <col min="8" max="8" width="6" customWidth="1"/>
    <col min="9" max="16" width="13" hidden="1" customWidth="1"/>
  </cols>
  <sheetData>
    <row r="1" spans="2:8" ht="30.75" customHeight="1" x14ac:dyDescent="0.45">
      <c r="B1" s="87" t="s">
        <v>224</v>
      </c>
      <c r="C1" s="86"/>
      <c r="D1" s="86"/>
      <c r="E1" s="86"/>
      <c r="F1" s="86"/>
      <c r="G1" s="86"/>
      <c r="H1" s="86"/>
    </row>
    <row r="2" spans="2:8" ht="7.5" customHeight="1" x14ac:dyDescent="0.45"/>
    <row r="3" spans="2:8" ht="18" customHeight="1" x14ac:dyDescent="0.45">
      <c r="B3" s="136" t="str">
        <f>IF(OR('Rater Responses'!$B$3="",LEFT('Rater Responses'!$B$3,1)="["),"",'Rater Responses'!$B$3)&amp;IF(ISNUMBER('Rater Responses'!$D$3),"    ·    "&amp;TEXT('Rater Responses'!$D$3,"m/d/yyyy"),IF(OR('Rater Responses'!$D$3="",LEFT('Rater Responses'!$D$3,1)="["),"","    ·    "&amp;'Rater Responses'!$D$3))</f>
        <v/>
      </c>
      <c r="C3" s="86"/>
      <c r="D3" s="86"/>
      <c r="E3" s="86"/>
      <c r="F3" s="86"/>
      <c r="G3" s="86"/>
      <c r="H3" s="86"/>
    </row>
    <row r="4" spans="2:8" x14ac:dyDescent="0.45">
      <c r="B4" s="143" t="str">
        <f>"Raters with responses: "&amp;(IF(COUNTA('Rater Responses'!D9:D40)&gt;0,1,0)+IF(COUNTA('Rater Responses'!E9:E40)&gt;0,1,0)+IF(COUNTA('Rater Responses'!F9:F40)&gt;0,1,0)+IF(COUNTA('Rater Responses'!G9:G40)&gt;0,1,0)+IF(COUNTA('Rater Responses'!H9:H40)&gt;0,1,0)+IF(COUNTA('Rater Responses'!I9:I40)&gt;0,1,0)+IF(COUNTA('Rater Responses'!J9:J40)&gt;0,1,0)+IF(COUNTA('Rater Responses'!K9:K40)&gt;0,1,0)+IF(COUNTA('Rater Responses'!L9:L40)&gt;0,1,0)+IF(COUNTA('Rater Responses'!M9:M40)&gt;0,1,0))</f>
        <v>Raters with responses: 0</v>
      </c>
      <c r="C4" s="86"/>
      <c r="D4" s="86"/>
      <c r="E4" s="86"/>
      <c r="F4" s="86"/>
      <c r="G4" s="86"/>
      <c r="H4" s="86"/>
    </row>
    <row r="5" spans="2:8" ht="6" customHeight="1" x14ac:dyDescent="0.45"/>
    <row r="6" spans="2:8" x14ac:dyDescent="0.45">
      <c r="B6" s="85" t="s">
        <v>139</v>
      </c>
      <c r="C6" s="86"/>
    </row>
    <row r="7" spans="2:8" ht="14.25" customHeight="1" x14ac:dyDescent="0.45">
      <c r="B7" s="138">
        <f>IF($N$18="",0,ROUND($N$18,0))</f>
        <v>0</v>
      </c>
      <c r="C7" s="86"/>
      <c r="D7" s="150" t="str">
        <f>IF(OR($N$18="",$N$18=0),"Awaiting your raters",IFERROR(VLOOKUP($N$18,Config!$E$2:$G$5,3,TRUE()),""))</f>
        <v>Awaiting your raters</v>
      </c>
      <c r="E7" s="86"/>
      <c r="F7" s="86"/>
      <c r="G7" s="86"/>
      <c r="H7" s="86"/>
    </row>
    <row r="8" spans="2:8" ht="14.25" customHeight="1" x14ac:dyDescent="0.45">
      <c r="B8" s="86"/>
      <c r="C8" s="86"/>
      <c r="D8" s="86"/>
      <c r="E8" s="86"/>
      <c r="F8" s="86"/>
      <c r="G8" s="86"/>
      <c r="H8" s="86"/>
    </row>
    <row r="9" spans="2:8" ht="14.25" customHeight="1" x14ac:dyDescent="0.45">
      <c r="B9" s="86"/>
      <c r="C9" s="86"/>
      <c r="D9" s="147" t="str">
        <f>IF(OR($N$18="",$N$18=0),"Complete the Rater Responses tab to see the read.","Score range, out of 300 possible")</f>
        <v>Complete the Rater Responses tab to see the read.</v>
      </c>
      <c r="E9" s="86"/>
      <c r="F9" s="86"/>
      <c r="G9" s="86"/>
      <c r="H9" s="86"/>
    </row>
    <row r="10" spans="2:8" ht="14.25" customHeight="1" x14ac:dyDescent="0.45">
      <c r="B10" s="86"/>
      <c r="C10" s="86"/>
      <c r="D10" s="86"/>
      <c r="E10" s="86"/>
      <c r="F10" s="86"/>
      <c r="G10" s="86"/>
      <c r="H10" s="86"/>
    </row>
    <row r="11" spans="2:8" x14ac:dyDescent="0.45">
      <c r="B11" s="140" t="str">
        <f>IF(OR($N$18="",$N$18=0),"",IFERROR(VLOOKUP(VLOOKUP($N$18,Config!$E$2:$G$5,3,TRUE()),Config!$I$2:$J$5,2,FALSE()),""))</f>
        <v/>
      </c>
      <c r="C11" s="131"/>
      <c r="D11" s="131"/>
      <c r="E11" s="131"/>
      <c r="F11" s="131"/>
      <c r="G11" s="131"/>
      <c r="H11" s="131"/>
    </row>
    <row r="12" spans="2:8" ht="6" customHeight="1" x14ac:dyDescent="0.45"/>
    <row r="13" spans="2:8" ht="18" customHeight="1" x14ac:dyDescent="0.45">
      <c r="B13" s="90" t="s">
        <v>140</v>
      </c>
      <c r="C13" s="86"/>
      <c r="D13" s="86"/>
      <c r="E13" s="86"/>
      <c r="F13" s="86"/>
      <c r="G13" s="86"/>
      <c r="H13" s="86"/>
    </row>
    <row r="14" spans="2:8" ht="15.75" customHeight="1" x14ac:dyDescent="0.45">
      <c r="B14" s="151" t="s">
        <v>141</v>
      </c>
      <c r="C14" s="86"/>
      <c r="D14" s="86"/>
      <c r="E14" s="11" t="s">
        <v>142</v>
      </c>
      <c r="F14" s="12" t="s">
        <v>143</v>
      </c>
      <c r="G14" s="139" t="s">
        <v>144</v>
      </c>
      <c r="H14" s="86"/>
    </row>
    <row r="15" spans="2:8" ht="13.5" customHeight="1" x14ac:dyDescent="0.5">
      <c r="B15" s="25">
        <v>0</v>
      </c>
      <c r="C15" s="26"/>
      <c r="D15" s="26"/>
      <c r="E15" s="25">
        <v>150</v>
      </c>
      <c r="F15" s="25">
        <v>225</v>
      </c>
      <c r="G15" s="25" t="s">
        <v>145</v>
      </c>
      <c r="H15" s="26"/>
    </row>
    <row r="16" spans="2:8" ht="15.75" customHeight="1" x14ac:dyDescent="0.45">
      <c r="B16" s="146" t="str">
        <f>IF(OR($N$18="",$N$18=0),"","The composite score of "&amp;ROUND($N$18,0)&amp;" puts the team's read in the "&amp;IFERROR(VLOOKUP($N$18,Config!$E$2:$G$5,3,TRUE()),"")&amp;" range.")</f>
        <v/>
      </c>
      <c r="C16" s="86"/>
      <c r="D16" s="86"/>
      <c r="E16" s="86"/>
      <c r="F16" s="86"/>
      <c r="G16" s="86"/>
      <c r="H16" s="86"/>
    </row>
    <row r="17" spans="2:16" ht="6" customHeight="1" x14ac:dyDescent="0.45"/>
    <row r="18" spans="2:16" ht="18" customHeight="1" x14ac:dyDescent="0.45">
      <c r="B18" s="90" t="s">
        <v>146</v>
      </c>
      <c r="C18" s="86"/>
      <c r="D18" s="86"/>
      <c r="E18" s="86"/>
      <c r="F18" s="86"/>
      <c r="G18" s="86"/>
      <c r="H18" s="86"/>
      <c r="N18" s="13" t="str">
        <f>IFERROR(AVERAGE(E20:E27)*(300/12),"")</f>
        <v/>
      </c>
    </row>
    <row r="19" spans="2:16" x14ac:dyDescent="0.45">
      <c r="B19" s="32" t="s">
        <v>147</v>
      </c>
      <c r="C19" s="132" t="s">
        <v>148</v>
      </c>
      <c r="D19" s="131"/>
      <c r="E19" s="33" t="s">
        <v>149</v>
      </c>
      <c r="F19" s="33" t="s">
        <v>150</v>
      </c>
      <c r="G19" s="145" t="s">
        <v>151</v>
      </c>
      <c r="H19" s="131"/>
    </row>
    <row r="20" spans="2:16" ht="15.75" customHeight="1" x14ac:dyDescent="0.45">
      <c r="B20" s="34" t="s">
        <v>105</v>
      </c>
      <c r="C20" s="137">
        <v>4</v>
      </c>
      <c r="D20" s="131"/>
      <c r="E20" s="45" t="str">
        <f>IFERROR(IF(COUNTIFS($O$20:$O$51,"Stability",$N$20:$N$51,"&gt;=0")=0,"",AVERAGEIFS($N$20:$N$51,$O$20:$O$51,"Stability",$N$20:$N$51,"&gt;=0")),"")</f>
        <v/>
      </c>
      <c r="F20" s="35" t="str">
        <f>IFERROR(IF(COUNTIFS($O$20:$O$51,"Stability",$N$20:$N$51,"&gt;=0")=0,"",ROUND(AVERAGEIFS($P$20:$P$51,$O$20:$O$51,"Stability",$N$20:$N$51,"&gt;=0"),0)),"")</f>
        <v/>
      </c>
      <c r="G20" s="130" t="str">
        <f t="shared" ref="G20:G27" si="0">IF(E20="","Awaiting raters",IF(E20&gt;=10,"Strong",IF(E20&gt;=7.5,"Solid",IF(E20&gt;=5,"Mixed",IF(E20&gt;=2.5,"Soft","Weak")))))</f>
        <v>Awaiting raters</v>
      </c>
      <c r="H20" s="131"/>
      <c r="N20" s="13" t="str">
        <f>IF((IFERROR(IF(MATCH('Rater Responses'!D9,Config!$B$2:$B$6,0)&gt;0,1,0),0)+IFERROR(IF(MATCH('Rater Responses'!E9,Config!$B$2:$B$6,0)&gt;0,1,0),0)+IFERROR(IF(MATCH('Rater Responses'!F9,Config!$B$2:$B$6,0)&gt;0,1,0),0)+IFERROR(IF(MATCH('Rater Responses'!G9,Config!$B$2:$B$6,0)&gt;0,1,0),0)+IFERROR(IF(MATCH('Rater Responses'!H9,Config!$B$2:$B$6,0)&gt;0,1,0),0)+IFERROR(IF(MATCH('Rater Responses'!I9,Config!$B$2:$B$6,0)&gt;0,1,0),0)+IFERROR(IF(MATCH('Rater Responses'!J9,Config!$B$2:$B$6,0)&gt;0,1,0),0)+IFERROR(IF(MATCH('Rater Responses'!K9,Config!$B$2:$B$6,0)&gt;0,1,0),0)+IFERROR(IF(MATCH('Rater Responses'!L9,Config!$B$2:$B$6,0)&gt;0,1,0),0)+IFERROR(IF(MATCH('Rater Responses'!M9,Config!$B$2:$B$6,0)&gt;0,1,0),0))=0,"",(IFERROR((MATCH('Rater Responses'!D9,Config!$B$2:$B$6,0)-1)*3,0)+IFERROR((MATCH('Rater Responses'!E9,Config!$B$2:$B$6,0)-1)*3,0)+IFERROR((MATCH('Rater Responses'!F9,Config!$B$2:$B$6,0)-1)*3,0)+IFERROR((MATCH('Rater Responses'!G9,Config!$B$2:$B$6,0)-1)*3,0)+IFERROR((MATCH('Rater Responses'!H9,Config!$B$2:$B$6,0)-1)*3,0)+IFERROR((MATCH('Rater Responses'!I9,Config!$B$2:$B$6,0)-1)*3,0)+IFERROR((MATCH('Rater Responses'!J9,Config!$B$2:$B$6,0)-1)*3,0)+IFERROR((MATCH('Rater Responses'!K9,Config!$B$2:$B$6,0)-1)*3,0)+IFERROR((MATCH('Rater Responses'!L9,Config!$B$2:$B$6,0)-1)*3,0)+IFERROR((MATCH('Rater Responses'!M9,Config!$B$2:$B$6,0)-1)*3,0))/(IFERROR(IF(MATCH('Rater Responses'!D9,Config!$B$2:$B$6,0)&gt;0,1,0),0)+IFERROR(IF(MATCH('Rater Responses'!E9,Config!$B$2:$B$6,0)&gt;0,1,0),0)+IFERROR(IF(MATCH('Rater Responses'!F9,Config!$B$2:$B$6,0)&gt;0,1,0),0)+IFERROR(IF(MATCH('Rater Responses'!G9,Config!$B$2:$B$6,0)&gt;0,1,0),0)+IFERROR(IF(MATCH('Rater Responses'!H9,Config!$B$2:$B$6,0)&gt;0,1,0),0)+IFERROR(IF(MATCH('Rater Responses'!I9,Config!$B$2:$B$6,0)&gt;0,1,0),0)+IFERROR(IF(MATCH('Rater Responses'!J9,Config!$B$2:$B$6,0)&gt;0,1,0),0)+IFERROR(IF(MATCH('Rater Responses'!K9,Config!$B$2:$B$6,0)&gt;0,1,0),0)+IFERROR(IF(MATCH('Rater Responses'!L9,Config!$B$2:$B$6,0)&gt;0,1,0),0)+IFERROR(IF(MATCH('Rater Responses'!M9,Config!$B$2:$B$6,0)&gt;0,1,0),0)))</f>
        <v/>
      </c>
      <c r="O20" s="14" t="s">
        <v>128</v>
      </c>
      <c r="P20" s="13">
        <f>(IFERROR(IF(MATCH('Rater Responses'!D9,Config!$B$2:$B$6,0)&gt;0,1,0),0)+IFERROR(IF(MATCH('Rater Responses'!E9,Config!$B$2:$B$6,0)&gt;0,1,0),0)+IFERROR(IF(MATCH('Rater Responses'!F9,Config!$B$2:$B$6,0)&gt;0,1,0),0)+IFERROR(IF(MATCH('Rater Responses'!G9,Config!$B$2:$B$6,0)&gt;0,1,0),0)+IFERROR(IF(MATCH('Rater Responses'!H9,Config!$B$2:$B$6,0)&gt;0,1,0),0)+IFERROR(IF(MATCH('Rater Responses'!I9,Config!$B$2:$B$6,0)&gt;0,1,0),0)+IFERROR(IF(MATCH('Rater Responses'!J9,Config!$B$2:$B$6,0)&gt;0,1,0),0)+IFERROR(IF(MATCH('Rater Responses'!K9,Config!$B$2:$B$6,0)&gt;0,1,0),0)+IFERROR(IF(MATCH('Rater Responses'!L9,Config!$B$2:$B$6,0)&gt;0,1,0),0)+IFERROR(IF(MATCH('Rater Responses'!M9,Config!$B$2:$B$6,0)&gt;0,1,0),0))</f>
        <v>0</v>
      </c>
    </row>
    <row r="21" spans="2:16" ht="15.75" customHeight="1" x14ac:dyDescent="0.45">
      <c r="B21" s="36" t="s">
        <v>106</v>
      </c>
      <c r="C21" s="137">
        <v>4</v>
      </c>
      <c r="D21" s="131"/>
      <c r="E21" s="45" t="str">
        <f>IFERROR(IF(COUNTIFS($O$20:$O$51,"Setting Boundaries",$N$20:$N$51,"&gt;=0")=0,"",AVERAGEIFS($N$20:$N$51,$O$20:$O$51,"Setting Boundaries",$N$20:$N$51,"&gt;=0")),"")</f>
        <v/>
      </c>
      <c r="F21" s="35" t="str">
        <f>IFERROR(IF(COUNTIFS($O$20:$O$51,"Setting Boundaries",$N$20:$N$51,"&gt;=0")=0,"",ROUND(AVERAGEIFS($P$20:$P$51,$O$20:$O$51,"Setting Boundaries",$N$20:$N$51,"&gt;=0"),0)),"")</f>
        <v/>
      </c>
      <c r="G21" s="130" t="str">
        <f t="shared" si="0"/>
        <v>Awaiting raters</v>
      </c>
      <c r="H21" s="131"/>
      <c r="N21" s="13" t="str">
        <f>IF((IFERROR(IF(MATCH('Rater Responses'!D10,Config!$B$2:$B$6,0)&gt;0,1,0),0)+IFERROR(IF(MATCH('Rater Responses'!E10,Config!$B$2:$B$6,0)&gt;0,1,0),0)+IFERROR(IF(MATCH('Rater Responses'!F10,Config!$B$2:$B$6,0)&gt;0,1,0),0)+IFERROR(IF(MATCH('Rater Responses'!G10,Config!$B$2:$B$6,0)&gt;0,1,0),0)+IFERROR(IF(MATCH('Rater Responses'!H10,Config!$B$2:$B$6,0)&gt;0,1,0),0)+IFERROR(IF(MATCH('Rater Responses'!I10,Config!$B$2:$B$6,0)&gt;0,1,0),0)+IFERROR(IF(MATCH('Rater Responses'!J10,Config!$B$2:$B$6,0)&gt;0,1,0),0)+IFERROR(IF(MATCH('Rater Responses'!K10,Config!$B$2:$B$6,0)&gt;0,1,0),0)+IFERROR(IF(MATCH('Rater Responses'!L10,Config!$B$2:$B$6,0)&gt;0,1,0),0)+IFERROR(IF(MATCH('Rater Responses'!M10,Config!$B$2:$B$6,0)&gt;0,1,0),0))=0,"",(IFERROR((MATCH('Rater Responses'!D10,Config!$B$2:$B$6,0)-1)*3,0)+IFERROR((MATCH('Rater Responses'!E10,Config!$B$2:$B$6,0)-1)*3,0)+IFERROR((MATCH('Rater Responses'!F10,Config!$B$2:$B$6,0)-1)*3,0)+IFERROR((MATCH('Rater Responses'!G10,Config!$B$2:$B$6,0)-1)*3,0)+IFERROR((MATCH('Rater Responses'!H10,Config!$B$2:$B$6,0)-1)*3,0)+IFERROR((MATCH('Rater Responses'!I10,Config!$B$2:$B$6,0)-1)*3,0)+IFERROR((MATCH('Rater Responses'!J10,Config!$B$2:$B$6,0)-1)*3,0)+IFERROR((MATCH('Rater Responses'!K10,Config!$B$2:$B$6,0)-1)*3,0)+IFERROR((MATCH('Rater Responses'!L10,Config!$B$2:$B$6,0)-1)*3,0)+IFERROR((MATCH('Rater Responses'!M10,Config!$B$2:$B$6,0)-1)*3,0))/(IFERROR(IF(MATCH('Rater Responses'!D10,Config!$B$2:$B$6,0)&gt;0,1,0),0)+IFERROR(IF(MATCH('Rater Responses'!E10,Config!$B$2:$B$6,0)&gt;0,1,0),0)+IFERROR(IF(MATCH('Rater Responses'!F10,Config!$B$2:$B$6,0)&gt;0,1,0),0)+IFERROR(IF(MATCH('Rater Responses'!G10,Config!$B$2:$B$6,0)&gt;0,1,0),0)+IFERROR(IF(MATCH('Rater Responses'!H10,Config!$B$2:$B$6,0)&gt;0,1,0),0)+IFERROR(IF(MATCH('Rater Responses'!I10,Config!$B$2:$B$6,0)&gt;0,1,0),0)+IFERROR(IF(MATCH('Rater Responses'!J10,Config!$B$2:$B$6,0)&gt;0,1,0),0)+IFERROR(IF(MATCH('Rater Responses'!K10,Config!$B$2:$B$6,0)&gt;0,1,0),0)+IFERROR(IF(MATCH('Rater Responses'!L10,Config!$B$2:$B$6,0)&gt;0,1,0),0)+IFERROR(IF(MATCH('Rater Responses'!M10,Config!$B$2:$B$6,0)&gt;0,1,0),0)))</f>
        <v/>
      </c>
      <c r="O21" s="14" t="s">
        <v>128</v>
      </c>
      <c r="P21" s="13">
        <f>(IFERROR(IF(MATCH('Rater Responses'!D10,Config!$B$2:$B$6,0)&gt;0,1,0),0)+IFERROR(IF(MATCH('Rater Responses'!E10,Config!$B$2:$B$6,0)&gt;0,1,0),0)+IFERROR(IF(MATCH('Rater Responses'!F10,Config!$B$2:$B$6,0)&gt;0,1,0),0)+IFERROR(IF(MATCH('Rater Responses'!G10,Config!$B$2:$B$6,0)&gt;0,1,0),0)+IFERROR(IF(MATCH('Rater Responses'!H10,Config!$B$2:$B$6,0)&gt;0,1,0),0)+IFERROR(IF(MATCH('Rater Responses'!I10,Config!$B$2:$B$6,0)&gt;0,1,0),0)+IFERROR(IF(MATCH('Rater Responses'!J10,Config!$B$2:$B$6,0)&gt;0,1,0),0)+IFERROR(IF(MATCH('Rater Responses'!K10,Config!$B$2:$B$6,0)&gt;0,1,0),0)+IFERROR(IF(MATCH('Rater Responses'!L10,Config!$B$2:$B$6,0)&gt;0,1,0),0)+IFERROR(IF(MATCH('Rater Responses'!M10,Config!$B$2:$B$6,0)&gt;0,1,0),0))</f>
        <v>0</v>
      </c>
    </row>
    <row r="22" spans="2:16" ht="15.75" x14ac:dyDescent="0.45">
      <c r="B22" s="37" t="s">
        <v>107</v>
      </c>
      <c r="C22" s="137">
        <v>4</v>
      </c>
      <c r="D22" s="131"/>
      <c r="E22" s="45" t="str">
        <f>IFERROR(IF(COUNTIFS($O$20:$O$51,"Productivity",$N$20:$N$51,"&gt;=0")=0,"",AVERAGEIFS($N$20:$N$51,$O$20:$O$51,"Productivity",$N$20:$N$51,"&gt;=0")),"")</f>
        <v/>
      </c>
      <c r="F22" s="35" t="str">
        <f>IFERROR(IF(COUNTIFS($O$20:$O$51,"Productivity",$N$20:$N$51,"&gt;=0")=0,"",ROUND(AVERAGEIFS($P$20:$P$51,$O$20:$O$51,"Productivity",$N$20:$N$51,"&gt;=0"),0)),"")</f>
        <v/>
      </c>
      <c r="G22" s="130" t="str">
        <f t="shared" si="0"/>
        <v>Awaiting raters</v>
      </c>
      <c r="H22" s="131"/>
      <c r="N22" s="13" t="str">
        <f>IF((IFERROR(IF(MATCH('Rater Responses'!D11,Config!$B$2:$B$6,0)&gt;0,1,0),0)+IFERROR(IF(MATCH('Rater Responses'!E11,Config!$B$2:$B$6,0)&gt;0,1,0),0)+IFERROR(IF(MATCH('Rater Responses'!F11,Config!$B$2:$B$6,0)&gt;0,1,0),0)+IFERROR(IF(MATCH('Rater Responses'!G11,Config!$B$2:$B$6,0)&gt;0,1,0),0)+IFERROR(IF(MATCH('Rater Responses'!H11,Config!$B$2:$B$6,0)&gt;0,1,0),0)+IFERROR(IF(MATCH('Rater Responses'!I11,Config!$B$2:$B$6,0)&gt;0,1,0),0)+IFERROR(IF(MATCH('Rater Responses'!J11,Config!$B$2:$B$6,0)&gt;0,1,0),0)+IFERROR(IF(MATCH('Rater Responses'!K11,Config!$B$2:$B$6,0)&gt;0,1,0),0)+IFERROR(IF(MATCH('Rater Responses'!L11,Config!$B$2:$B$6,0)&gt;0,1,0),0)+IFERROR(IF(MATCH('Rater Responses'!M11,Config!$B$2:$B$6,0)&gt;0,1,0),0))=0,"",(IFERROR((MATCH('Rater Responses'!D11,Config!$B$2:$B$6,0)-1)*3,0)+IFERROR((MATCH('Rater Responses'!E11,Config!$B$2:$B$6,0)-1)*3,0)+IFERROR((MATCH('Rater Responses'!F11,Config!$B$2:$B$6,0)-1)*3,0)+IFERROR((MATCH('Rater Responses'!G11,Config!$B$2:$B$6,0)-1)*3,0)+IFERROR((MATCH('Rater Responses'!H11,Config!$B$2:$B$6,0)-1)*3,0)+IFERROR((MATCH('Rater Responses'!I11,Config!$B$2:$B$6,0)-1)*3,0)+IFERROR((MATCH('Rater Responses'!J11,Config!$B$2:$B$6,0)-1)*3,0)+IFERROR((MATCH('Rater Responses'!K11,Config!$B$2:$B$6,0)-1)*3,0)+IFERROR((MATCH('Rater Responses'!L11,Config!$B$2:$B$6,0)-1)*3,0)+IFERROR((MATCH('Rater Responses'!M11,Config!$B$2:$B$6,0)-1)*3,0))/(IFERROR(IF(MATCH('Rater Responses'!D11,Config!$B$2:$B$6,0)&gt;0,1,0),0)+IFERROR(IF(MATCH('Rater Responses'!E11,Config!$B$2:$B$6,0)&gt;0,1,0),0)+IFERROR(IF(MATCH('Rater Responses'!F11,Config!$B$2:$B$6,0)&gt;0,1,0),0)+IFERROR(IF(MATCH('Rater Responses'!G11,Config!$B$2:$B$6,0)&gt;0,1,0),0)+IFERROR(IF(MATCH('Rater Responses'!H11,Config!$B$2:$B$6,0)&gt;0,1,0),0)+IFERROR(IF(MATCH('Rater Responses'!I11,Config!$B$2:$B$6,0)&gt;0,1,0),0)+IFERROR(IF(MATCH('Rater Responses'!J11,Config!$B$2:$B$6,0)&gt;0,1,0),0)+IFERROR(IF(MATCH('Rater Responses'!K11,Config!$B$2:$B$6,0)&gt;0,1,0),0)+IFERROR(IF(MATCH('Rater Responses'!L11,Config!$B$2:$B$6,0)&gt;0,1,0),0)+IFERROR(IF(MATCH('Rater Responses'!M11,Config!$B$2:$B$6,0)&gt;0,1,0),0)))</f>
        <v/>
      </c>
      <c r="O22" s="14" t="s">
        <v>128</v>
      </c>
      <c r="P22" s="13">
        <f>(IFERROR(IF(MATCH('Rater Responses'!D11,Config!$B$2:$B$6,0)&gt;0,1,0),0)+IFERROR(IF(MATCH('Rater Responses'!E11,Config!$B$2:$B$6,0)&gt;0,1,0),0)+IFERROR(IF(MATCH('Rater Responses'!F11,Config!$B$2:$B$6,0)&gt;0,1,0),0)+IFERROR(IF(MATCH('Rater Responses'!G11,Config!$B$2:$B$6,0)&gt;0,1,0),0)+IFERROR(IF(MATCH('Rater Responses'!H11,Config!$B$2:$B$6,0)&gt;0,1,0),0)+IFERROR(IF(MATCH('Rater Responses'!I11,Config!$B$2:$B$6,0)&gt;0,1,0),0)+IFERROR(IF(MATCH('Rater Responses'!J11,Config!$B$2:$B$6,0)&gt;0,1,0),0)+IFERROR(IF(MATCH('Rater Responses'!K11,Config!$B$2:$B$6,0)&gt;0,1,0),0)+IFERROR(IF(MATCH('Rater Responses'!L11,Config!$B$2:$B$6,0)&gt;0,1,0),0)+IFERROR(IF(MATCH('Rater Responses'!M11,Config!$B$2:$B$6,0)&gt;0,1,0),0))</f>
        <v>0</v>
      </c>
    </row>
    <row r="23" spans="2:16" ht="15.75" customHeight="1" x14ac:dyDescent="0.45">
      <c r="B23" s="36" t="s">
        <v>108</v>
      </c>
      <c r="C23" s="137">
        <v>4</v>
      </c>
      <c r="D23" s="131"/>
      <c r="E23" s="45" t="str">
        <f>IFERROR(IF(COUNTIFS($O$20:$O$51,"Work Quality",$N$20:$N$51,"&gt;=0")=0,"",AVERAGEIFS($N$20:$N$51,$O$20:$O$51,"Work Quality",$N$20:$N$51,"&gt;=0")),"")</f>
        <v/>
      </c>
      <c r="F23" s="35" t="str">
        <f>IFERROR(IF(COUNTIFS($O$20:$O$51,"Work Quality",$N$20:$N$51,"&gt;=0")=0,"",ROUND(AVERAGEIFS($P$20:$P$51,$O$20:$O$51,"Work Quality",$N$20:$N$51,"&gt;=0"),0)),"")</f>
        <v/>
      </c>
      <c r="G23" s="130" t="str">
        <f t="shared" si="0"/>
        <v>Awaiting raters</v>
      </c>
      <c r="H23" s="131"/>
      <c r="N23" s="13" t="str">
        <f>IF((IFERROR(IF(MATCH('Rater Responses'!D12,Config!$B$2:$B$6,0)&gt;0,1,0),0)+IFERROR(IF(MATCH('Rater Responses'!E12,Config!$B$2:$B$6,0)&gt;0,1,0),0)+IFERROR(IF(MATCH('Rater Responses'!F12,Config!$B$2:$B$6,0)&gt;0,1,0),0)+IFERROR(IF(MATCH('Rater Responses'!G12,Config!$B$2:$B$6,0)&gt;0,1,0),0)+IFERROR(IF(MATCH('Rater Responses'!H12,Config!$B$2:$B$6,0)&gt;0,1,0),0)+IFERROR(IF(MATCH('Rater Responses'!I12,Config!$B$2:$B$6,0)&gt;0,1,0),0)+IFERROR(IF(MATCH('Rater Responses'!J12,Config!$B$2:$B$6,0)&gt;0,1,0),0)+IFERROR(IF(MATCH('Rater Responses'!K12,Config!$B$2:$B$6,0)&gt;0,1,0),0)+IFERROR(IF(MATCH('Rater Responses'!L12,Config!$B$2:$B$6,0)&gt;0,1,0),0)+IFERROR(IF(MATCH('Rater Responses'!M12,Config!$B$2:$B$6,0)&gt;0,1,0),0))=0,"",(IFERROR((MATCH('Rater Responses'!D12,Config!$B$2:$B$6,0)-1)*3,0)+IFERROR((MATCH('Rater Responses'!E12,Config!$B$2:$B$6,0)-1)*3,0)+IFERROR((MATCH('Rater Responses'!F12,Config!$B$2:$B$6,0)-1)*3,0)+IFERROR((MATCH('Rater Responses'!G12,Config!$B$2:$B$6,0)-1)*3,0)+IFERROR((MATCH('Rater Responses'!H12,Config!$B$2:$B$6,0)-1)*3,0)+IFERROR((MATCH('Rater Responses'!I12,Config!$B$2:$B$6,0)-1)*3,0)+IFERROR((MATCH('Rater Responses'!J12,Config!$B$2:$B$6,0)-1)*3,0)+IFERROR((MATCH('Rater Responses'!K12,Config!$B$2:$B$6,0)-1)*3,0)+IFERROR((MATCH('Rater Responses'!L12,Config!$B$2:$B$6,0)-1)*3,0)+IFERROR((MATCH('Rater Responses'!M12,Config!$B$2:$B$6,0)-1)*3,0))/(IFERROR(IF(MATCH('Rater Responses'!D12,Config!$B$2:$B$6,0)&gt;0,1,0),0)+IFERROR(IF(MATCH('Rater Responses'!E12,Config!$B$2:$B$6,0)&gt;0,1,0),0)+IFERROR(IF(MATCH('Rater Responses'!F12,Config!$B$2:$B$6,0)&gt;0,1,0),0)+IFERROR(IF(MATCH('Rater Responses'!G12,Config!$B$2:$B$6,0)&gt;0,1,0),0)+IFERROR(IF(MATCH('Rater Responses'!H12,Config!$B$2:$B$6,0)&gt;0,1,0),0)+IFERROR(IF(MATCH('Rater Responses'!I12,Config!$B$2:$B$6,0)&gt;0,1,0),0)+IFERROR(IF(MATCH('Rater Responses'!J12,Config!$B$2:$B$6,0)&gt;0,1,0),0)+IFERROR(IF(MATCH('Rater Responses'!K12,Config!$B$2:$B$6,0)&gt;0,1,0),0)+IFERROR(IF(MATCH('Rater Responses'!L12,Config!$B$2:$B$6,0)&gt;0,1,0),0)+IFERROR(IF(MATCH('Rater Responses'!M12,Config!$B$2:$B$6,0)&gt;0,1,0),0)))</f>
        <v/>
      </c>
      <c r="O23" s="14" t="s">
        <v>128</v>
      </c>
      <c r="P23" s="13">
        <f>(IFERROR(IF(MATCH('Rater Responses'!D12,Config!$B$2:$B$6,0)&gt;0,1,0),0)+IFERROR(IF(MATCH('Rater Responses'!E12,Config!$B$2:$B$6,0)&gt;0,1,0),0)+IFERROR(IF(MATCH('Rater Responses'!F12,Config!$B$2:$B$6,0)&gt;0,1,0),0)+IFERROR(IF(MATCH('Rater Responses'!G12,Config!$B$2:$B$6,0)&gt;0,1,0),0)+IFERROR(IF(MATCH('Rater Responses'!H12,Config!$B$2:$B$6,0)&gt;0,1,0),0)+IFERROR(IF(MATCH('Rater Responses'!I12,Config!$B$2:$B$6,0)&gt;0,1,0),0)+IFERROR(IF(MATCH('Rater Responses'!J12,Config!$B$2:$B$6,0)&gt;0,1,0),0)+IFERROR(IF(MATCH('Rater Responses'!K12,Config!$B$2:$B$6,0)&gt;0,1,0),0)+IFERROR(IF(MATCH('Rater Responses'!L12,Config!$B$2:$B$6,0)&gt;0,1,0),0)+IFERROR(IF(MATCH('Rater Responses'!M12,Config!$B$2:$B$6,0)&gt;0,1,0),0))</f>
        <v>0</v>
      </c>
    </row>
    <row r="24" spans="2:16" ht="15.75" customHeight="1" x14ac:dyDescent="0.45">
      <c r="B24" s="34" t="s">
        <v>109</v>
      </c>
      <c r="C24" s="137">
        <v>4</v>
      </c>
      <c r="D24" s="131"/>
      <c r="E24" s="45" t="str">
        <f>IFERROR(IF(COUNTIFS($O$20:$O$51,"Accountability",$N$20:$N$51,"&gt;=0")=0,"",AVERAGEIFS($N$20:$N$51,$O$20:$O$51,"Accountability",$N$20:$N$51,"&gt;=0")),"")</f>
        <v/>
      </c>
      <c r="F24" s="35" t="str">
        <f>IFERROR(IF(COUNTIFS($O$20:$O$51,"Accountability",$N$20:$N$51,"&gt;=0")=0,"",ROUND(AVERAGEIFS($P$20:$P$51,$O$20:$O$51,"Accountability",$N$20:$N$51,"&gt;=0"),0)),"")</f>
        <v/>
      </c>
      <c r="G24" s="130" t="str">
        <f t="shared" si="0"/>
        <v>Awaiting raters</v>
      </c>
      <c r="H24" s="131"/>
      <c r="N24" s="13" t="str">
        <f>IF((IFERROR(IF(MATCH('Rater Responses'!D13,Config!$B$2:$B$6,0)&gt;0,1,0),0)+IFERROR(IF(MATCH('Rater Responses'!E13,Config!$B$2:$B$6,0)&gt;0,1,0),0)+IFERROR(IF(MATCH('Rater Responses'!F13,Config!$B$2:$B$6,0)&gt;0,1,0),0)+IFERROR(IF(MATCH('Rater Responses'!G13,Config!$B$2:$B$6,0)&gt;0,1,0),0)+IFERROR(IF(MATCH('Rater Responses'!H13,Config!$B$2:$B$6,0)&gt;0,1,0),0)+IFERROR(IF(MATCH('Rater Responses'!I13,Config!$B$2:$B$6,0)&gt;0,1,0),0)+IFERROR(IF(MATCH('Rater Responses'!J13,Config!$B$2:$B$6,0)&gt;0,1,0),0)+IFERROR(IF(MATCH('Rater Responses'!K13,Config!$B$2:$B$6,0)&gt;0,1,0),0)+IFERROR(IF(MATCH('Rater Responses'!L13,Config!$B$2:$B$6,0)&gt;0,1,0),0)+IFERROR(IF(MATCH('Rater Responses'!M13,Config!$B$2:$B$6,0)&gt;0,1,0),0))=0,"",(IFERROR((MATCH('Rater Responses'!D13,Config!$B$2:$B$6,0)-1)*3,0)+IFERROR((MATCH('Rater Responses'!E13,Config!$B$2:$B$6,0)-1)*3,0)+IFERROR((MATCH('Rater Responses'!F13,Config!$B$2:$B$6,0)-1)*3,0)+IFERROR((MATCH('Rater Responses'!G13,Config!$B$2:$B$6,0)-1)*3,0)+IFERROR((MATCH('Rater Responses'!H13,Config!$B$2:$B$6,0)-1)*3,0)+IFERROR((MATCH('Rater Responses'!I13,Config!$B$2:$B$6,0)-1)*3,0)+IFERROR((MATCH('Rater Responses'!J13,Config!$B$2:$B$6,0)-1)*3,0)+IFERROR((MATCH('Rater Responses'!K13,Config!$B$2:$B$6,0)-1)*3,0)+IFERROR((MATCH('Rater Responses'!L13,Config!$B$2:$B$6,0)-1)*3,0)+IFERROR((MATCH('Rater Responses'!M13,Config!$B$2:$B$6,0)-1)*3,0))/(IFERROR(IF(MATCH('Rater Responses'!D13,Config!$B$2:$B$6,0)&gt;0,1,0),0)+IFERROR(IF(MATCH('Rater Responses'!E13,Config!$B$2:$B$6,0)&gt;0,1,0),0)+IFERROR(IF(MATCH('Rater Responses'!F13,Config!$B$2:$B$6,0)&gt;0,1,0),0)+IFERROR(IF(MATCH('Rater Responses'!G13,Config!$B$2:$B$6,0)&gt;0,1,0),0)+IFERROR(IF(MATCH('Rater Responses'!H13,Config!$B$2:$B$6,0)&gt;0,1,0),0)+IFERROR(IF(MATCH('Rater Responses'!I13,Config!$B$2:$B$6,0)&gt;0,1,0),0)+IFERROR(IF(MATCH('Rater Responses'!J13,Config!$B$2:$B$6,0)&gt;0,1,0),0)+IFERROR(IF(MATCH('Rater Responses'!K13,Config!$B$2:$B$6,0)&gt;0,1,0),0)+IFERROR(IF(MATCH('Rater Responses'!L13,Config!$B$2:$B$6,0)&gt;0,1,0),0)+IFERROR(IF(MATCH('Rater Responses'!M13,Config!$B$2:$B$6,0)&gt;0,1,0),0)))</f>
        <v/>
      </c>
      <c r="O24" s="14" t="s">
        <v>129</v>
      </c>
      <c r="P24" s="13">
        <f>(IFERROR(IF(MATCH('Rater Responses'!D13,Config!$B$2:$B$6,0)&gt;0,1,0),0)+IFERROR(IF(MATCH('Rater Responses'!E13,Config!$B$2:$B$6,0)&gt;0,1,0),0)+IFERROR(IF(MATCH('Rater Responses'!F13,Config!$B$2:$B$6,0)&gt;0,1,0),0)+IFERROR(IF(MATCH('Rater Responses'!G13,Config!$B$2:$B$6,0)&gt;0,1,0),0)+IFERROR(IF(MATCH('Rater Responses'!H13,Config!$B$2:$B$6,0)&gt;0,1,0),0)+IFERROR(IF(MATCH('Rater Responses'!I13,Config!$B$2:$B$6,0)&gt;0,1,0),0)+IFERROR(IF(MATCH('Rater Responses'!J13,Config!$B$2:$B$6,0)&gt;0,1,0),0)+IFERROR(IF(MATCH('Rater Responses'!K13,Config!$B$2:$B$6,0)&gt;0,1,0),0)+IFERROR(IF(MATCH('Rater Responses'!L13,Config!$B$2:$B$6,0)&gt;0,1,0),0)+IFERROR(IF(MATCH('Rater Responses'!M13,Config!$B$2:$B$6,0)&gt;0,1,0),0))</f>
        <v>0</v>
      </c>
    </row>
    <row r="25" spans="2:16" ht="15.75" customHeight="1" x14ac:dyDescent="0.45">
      <c r="B25" s="37" t="s">
        <v>110</v>
      </c>
      <c r="C25" s="137">
        <v>4</v>
      </c>
      <c r="D25" s="131"/>
      <c r="E25" s="45" t="str">
        <f>IFERROR(IF(COUNTIFS($O$20:$O$51,"Team Building",$N$20:$N$51,"&gt;=0")=0,"",AVERAGEIFS($N$20:$N$51,$O$20:$O$51,"Team Building",$N$20:$N$51,"&gt;=0")),"")</f>
        <v/>
      </c>
      <c r="F25" s="35" t="str">
        <f>IFERROR(IF(COUNTIFS($O$20:$O$51,"Team Building",$N$20:$N$51,"&gt;=0")=0,"",ROUND(AVERAGEIFS($P$20:$P$51,$O$20:$O$51,"Team Building",$N$20:$N$51,"&gt;=0"),0)),"")</f>
        <v/>
      </c>
      <c r="G25" s="130" t="str">
        <f t="shared" si="0"/>
        <v>Awaiting raters</v>
      </c>
      <c r="H25" s="131"/>
      <c r="N25" s="13" t="str">
        <f>IF((IFERROR(IF(MATCH('Rater Responses'!D14,Config!$B$2:$B$6,0)&gt;0,1,0),0)+IFERROR(IF(MATCH('Rater Responses'!E14,Config!$B$2:$B$6,0)&gt;0,1,0),0)+IFERROR(IF(MATCH('Rater Responses'!F14,Config!$B$2:$B$6,0)&gt;0,1,0),0)+IFERROR(IF(MATCH('Rater Responses'!G14,Config!$B$2:$B$6,0)&gt;0,1,0),0)+IFERROR(IF(MATCH('Rater Responses'!H14,Config!$B$2:$B$6,0)&gt;0,1,0),0)+IFERROR(IF(MATCH('Rater Responses'!I14,Config!$B$2:$B$6,0)&gt;0,1,0),0)+IFERROR(IF(MATCH('Rater Responses'!J14,Config!$B$2:$B$6,0)&gt;0,1,0),0)+IFERROR(IF(MATCH('Rater Responses'!K14,Config!$B$2:$B$6,0)&gt;0,1,0),0)+IFERROR(IF(MATCH('Rater Responses'!L14,Config!$B$2:$B$6,0)&gt;0,1,0),0)+IFERROR(IF(MATCH('Rater Responses'!M14,Config!$B$2:$B$6,0)&gt;0,1,0),0))=0,"",(IFERROR((MATCH('Rater Responses'!D14,Config!$B$2:$B$6,0)-1)*3,0)+IFERROR((MATCH('Rater Responses'!E14,Config!$B$2:$B$6,0)-1)*3,0)+IFERROR((MATCH('Rater Responses'!F14,Config!$B$2:$B$6,0)-1)*3,0)+IFERROR((MATCH('Rater Responses'!G14,Config!$B$2:$B$6,0)-1)*3,0)+IFERROR((MATCH('Rater Responses'!H14,Config!$B$2:$B$6,0)-1)*3,0)+IFERROR((MATCH('Rater Responses'!I14,Config!$B$2:$B$6,0)-1)*3,0)+IFERROR((MATCH('Rater Responses'!J14,Config!$B$2:$B$6,0)-1)*3,0)+IFERROR((MATCH('Rater Responses'!K14,Config!$B$2:$B$6,0)-1)*3,0)+IFERROR((MATCH('Rater Responses'!L14,Config!$B$2:$B$6,0)-1)*3,0)+IFERROR((MATCH('Rater Responses'!M14,Config!$B$2:$B$6,0)-1)*3,0))/(IFERROR(IF(MATCH('Rater Responses'!D14,Config!$B$2:$B$6,0)&gt;0,1,0),0)+IFERROR(IF(MATCH('Rater Responses'!E14,Config!$B$2:$B$6,0)&gt;0,1,0),0)+IFERROR(IF(MATCH('Rater Responses'!F14,Config!$B$2:$B$6,0)&gt;0,1,0),0)+IFERROR(IF(MATCH('Rater Responses'!G14,Config!$B$2:$B$6,0)&gt;0,1,0),0)+IFERROR(IF(MATCH('Rater Responses'!H14,Config!$B$2:$B$6,0)&gt;0,1,0),0)+IFERROR(IF(MATCH('Rater Responses'!I14,Config!$B$2:$B$6,0)&gt;0,1,0),0)+IFERROR(IF(MATCH('Rater Responses'!J14,Config!$B$2:$B$6,0)&gt;0,1,0),0)+IFERROR(IF(MATCH('Rater Responses'!K14,Config!$B$2:$B$6,0)&gt;0,1,0),0)+IFERROR(IF(MATCH('Rater Responses'!L14,Config!$B$2:$B$6,0)&gt;0,1,0),0)+IFERROR(IF(MATCH('Rater Responses'!M14,Config!$B$2:$B$6,0)&gt;0,1,0),0)))</f>
        <v/>
      </c>
      <c r="O25" s="14" t="s">
        <v>129</v>
      </c>
      <c r="P25" s="13">
        <f>(IFERROR(IF(MATCH('Rater Responses'!D14,Config!$B$2:$B$6,0)&gt;0,1,0),0)+IFERROR(IF(MATCH('Rater Responses'!E14,Config!$B$2:$B$6,0)&gt;0,1,0),0)+IFERROR(IF(MATCH('Rater Responses'!F14,Config!$B$2:$B$6,0)&gt;0,1,0),0)+IFERROR(IF(MATCH('Rater Responses'!G14,Config!$B$2:$B$6,0)&gt;0,1,0),0)+IFERROR(IF(MATCH('Rater Responses'!H14,Config!$B$2:$B$6,0)&gt;0,1,0),0)+IFERROR(IF(MATCH('Rater Responses'!I14,Config!$B$2:$B$6,0)&gt;0,1,0),0)+IFERROR(IF(MATCH('Rater Responses'!J14,Config!$B$2:$B$6,0)&gt;0,1,0),0)+IFERROR(IF(MATCH('Rater Responses'!K14,Config!$B$2:$B$6,0)&gt;0,1,0),0)+IFERROR(IF(MATCH('Rater Responses'!L14,Config!$B$2:$B$6,0)&gt;0,1,0),0)+IFERROR(IF(MATCH('Rater Responses'!M14,Config!$B$2:$B$6,0)&gt;0,1,0),0))</f>
        <v>0</v>
      </c>
    </row>
    <row r="26" spans="2:16" ht="15.75" customHeight="1" x14ac:dyDescent="0.45">
      <c r="B26" s="38" t="s">
        <v>111</v>
      </c>
      <c r="C26" s="137">
        <v>4</v>
      </c>
      <c r="D26" s="131"/>
      <c r="E26" s="45" t="str">
        <f>IFERROR(IF(COUNTIFS($O$20:$O$51,"Communication",$N$20:$N$51,"&gt;=0")=0,"",AVERAGEIFS($N$20:$N$51,$O$20:$O$51,"Communication",$N$20:$N$51,"&gt;=0")),"")</f>
        <v/>
      </c>
      <c r="F26" s="35" t="str">
        <f>IFERROR(IF(COUNTIFS($O$20:$O$51,"Communication",$N$20:$N$51,"&gt;=0")=0,"",ROUND(AVERAGEIFS($P$20:$P$51,$O$20:$O$51,"Communication",$N$20:$N$51,"&gt;=0"),0)),"")</f>
        <v/>
      </c>
      <c r="G26" s="130" t="str">
        <f t="shared" si="0"/>
        <v>Awaiting raters</v>
      </c>
      <c r="H26" s="131"/>
      <c r="N26" s="13" t="str">
        <f>IF((IFERROR(IF(MATCH('Rater Responses'!D15,Config!$B$2:$B$6,0)&gt;0,1,0),0)+IFERROR(IF(MATCH('Rater Responses'!E15,Config!$B$2:$B$6,0)&gt;0,1,0),0)+IFERROR(IF(MATCH('Rater Responses'!F15,Config!$B$2:$B$6,0)&gt;0,1,0),0)+IFERROR(IF(MATCH('Rater Responses'!G15,Config!$B$2:$B$6,0)&gt;0,1,0),0)+IFERROR(IF(MATCH('Rater Responses'!H15,Config!$B$2:$B$6,0)&gt;0,1,0),0)+IFERROR(IF(MATCH('Rater Responses'!I15,Config!$B$2:$B$6,0)&gt;0,1,0),0)+IFERROR(IF(MATCH('Rater Responses'!J15,Config!$B$2:$B$6,0)&gt;0,1,0),0)+IFERROR(IF(MATCH('Rater Responses'!K15,Config!$B$2:$B$6,0)&gt;0,1,0),0)+IFERROR(IF(MATCH('Rater Responses'!L15,Config!$B$2:$B$6,0)&gt;0,1,0),0)+IFERROR(IF(MATCH('Rater Responses'!M15,Config!$B$2:$B$6,0)&gt;0,1,0),0))=0,"",(IFERROR((MATCH('Rater Responses'!D15,Config!$B$2:$B$6,0)-1)*3,0)+IFERROR((MATCH('Rater Responses'!E15,Config!$B$2:$B$6,0)-1)*3,0)+IFERROR((MATCH('Rater Responses'!F15,Config!$B$2:$B$6,0)-1)*3,0)+IFERROR((MATCH('Rater Responses'!G15,Config!$B$2:$B$6,0)-1)*3,0)+IFERROR((MATCH('Rater Responses'!H15,Config!$B$2:$B$6,0)-1)*3,0)+IFERROR((MATCH('Rater Responses'!I15,Config!$B$2:$B$6,0)-1)*3,0)+IFERROR((MATCH('Rater Responses'!J15,Config!$B$2:$B$6,0)-1)*3,0)+IFERROR((MATCH('Rater Responses'!K15,Config!$B$2:$B$6,0)-1)*3,0)+IFERROR((MATCH('Rater Responses'!L15,Config!$B$2:$B$6,0)-1)*3,0)+IFERROR((MATCH('Rater Responses'!M15,Config!$B$2:$B$6,0)-1)*3,0))/(IFERROR(IF(MATCH('Rater Responses'!D15,Config!$B$2:$B$6,0)&gt;0,1,0),0)+IFERROR(IF(MATCH('Rater Responses'!E15,Config!$B$2:$B$6,0)&gt;0,1,0),0)+IFERROR(IF(MATCH('Rater Responses'!F15,Config!$B$2:$B$6,0)&gt;0,1,0),0)+IFERROR(IF(MATCH('Rater Responses'!G15,Config!$B$2:$B$6,0)&gt;0,1,0),0)+IFERROR(IF(MATCH('Rater Responses'!H15,Config!$B$2:$B$6,0)&gt;0,1,0),0)+IFERROR(IF(MATCH('Rater Responses'!I15,Config!$B$2:$B$6,0)&gt;0,1,0),0)+IFERROR(IF(MATCH('Rater Responses'!J15,Config!$B$2:$B$6,0)&gt;0,1,0),0)+IFERROR(IF(MATCH('Rater Responses'!K15,Config!$B$2:$B$6,0)&gt;0,1,0),0)+IFERROR(IF(MATCH('Rater Responses'!L15,Config!$B$2:$B$6,0)&gt;0,1,0),0)+IFERROR(IF(MATCH('Rater Responses'!M15,Config!$B$2:$B$6,0)&gt;0,1,0),0)))</f>
        <v/>
      </c>
      <c r="O26" s="14" t="s">
        <v>129</v>
      </c>
      <c r="P26" s="13">
        <f>(IFERROR(IF(MATCH('Rater Responses'!D15,Config!$B$2:$B$6,0)&gt;0,1,0),0)+IFERROR(IF(MATCH('Rater Responses'!E15,Config!$B$2:$B$6,0)&gt;0,1,0),0)+IFERROR(IF(MATCH('Rater Responses'!F15,Config!$B$2:$B$6,0)&gt;0,1,0),0)+IFERROR(IF(MATCH('Rater Responses'!G15,Config!$B$2:$B$6,0)&gt;0,1,0),0)+IFERROR(IF(MATCH('Rater Responses'!H15,Config!$B$2:$B$6,0)&gt;0,1,0),0)+IFERROR(IF(MATCH('Rater Responses'!I15,Config!$B$2:$B$6,0)&gt;0,1,0),0)+IFERROR(IF(MATCH('Rater Responses'!J15,Config!$B$2:$B$6,0)&gt;0,1,0),0)+IFERROR(IF(MATCH('Rater Responses'!K15,Config!$B$2:$B$6,0)&gt;0,1,0),0)+IFERROR(IF(MATCH('Rater Responses'!L15,Config!$B$2:$B$6,0)&gt;0,1,0),0)+IFERROR(IF(MATCH('Rater Responses'!M15,Config!$B$2:$B$6,0)&gt;0,1,0),0))</f>
        <v>0</v>
      </c>
    </row>
    <row r="27" spans="2:16" ht="15.75" customHeight="1" x14ac:dyDescent="0.45">
      <c r="B27" s="38" t="s">
        <v>112</v>
      </c>
      <c r="C27" s="137">
        <v>4</v>
      </c>
      <c r="D27" s="131"/>
      <c r="E27" s="45" t="str">
        <f>IFERROR(IF(COUNTIFS($O$20:$O$51,"Leadership",$N$20:$N$51,"&gt;=0")=0,"",AVERAGEIFS($N$20:$N$51,$O$20:$O$51,"Leadership",$N$20:$N$51,"&gt;=0")),"")</f>
        <v/>
      </c>
      <c r="F27" s="35" t="str">
        <f>IFERROR(IF(COUNTIFS($O$20:$O$51,"Leadership",$N$20:$N$51,"&gt;=0")=0,"",ROUND(AVERAGEIFS($P$20:$P$51,$O$20:$O$51,"Leadership",$N$20:$N$51,"&gt;=0"),0)),"")</f>
        <v/>
      </c>
      <c r="G27" s="130" t="str">
        <f t="shared" si="0"/>
        <v>Awaiting raters</v>
      </c>
      <c r="H27" s="131"/>
      <c r="N27" s="13" t="str">
        <f>IF((IFERROR(IF(MATCH('Rater Responses'!D16,Config!$B$2:$B$6,0)&gt;0,1,0),0)+IFERROR(IF(MATCH('Rater Responses'!E16,Config!$B$2:$B$6,0)&gt;0,1,0),0)+IFERROR(IF(MATCH('Rater Responses'!F16,Config!$B$2:$B$6,0)&gt;0,1,0),0)+IFERROR(IF(MATCH('Rater Responses'!G16,Config!$B$2:$B$6,0)&gt;0,1,0),0)+IFERROR(IF(MATCH('Rater Responses'!H16,Config!$B$2:$B$6,0)&gt;0,1,0),0)+IFERROR(IF(MATCH('Rater Responses'!I16,Config!$B$2:$B$6,0)&gt;0,1,0),0)+IFERROR(IF(MATCH('Rater Responses'!J16,Config!$B$2:$B$6,0)&gt;0,1,0),0)+IFERROR(IF(MATCH('Rater Responses'!K16,Config!$B$2:$B$6,0)&gt;0,1,0),0)+IFERROR(IF(MATCH('Rater Responses'!L16,Config!$B$2:$B$6,0)&gt;0,1,0),0)+IFERROR(IF(MATCH('Rater Responses'!M16,Config!$B$2:$B$6,0)&gt;0,1,0),0))=0,"",(IFERROR((MATCH('Rater Responses'!D16,Config!$B$2:$B$6,0)-1)*3,0)+IFERROR((MATCH('Rater Responses'!E16,Config!$B$2:$B$6,0)-1)*3,0)+IFERROR((MATCH('Rater Responses'!F16,Config!$B$2:$B$6,0)-1)*3,0)+IFERROR((MATCH('Rater Responses'!G16,Config!$B$2:$B$6,0)-1)*3,0)+IFERROR((MATCH('Rater Responses'!H16,Config!$B$2:$B$6,0)-1)*3,0)+IFERROR((MATCH('Rater Responses'!I16,Config!$B$2:$B$6,0)-1)*3,0)+IFERROR((MATCH('Rater Responses'!J16,Config!$B$2:$B$6,0)-1)*3,0)+IFERROR((MATCH('Rater Responses'!K16,Config!$B$2:$B$6,0)-1)*3,0)+IFERROR((MATCH('Rater Responses'!L16,Config!$B$2:$B$6,0)-1)*3,0)+IFERROR((MATCH('Rater Responses'!M16,Config!$B$2:$B$6,0)-1)*3,0))/(IFERROR(IF(MATCH('Rater Responses'!D16,Config!$B$2:$B$6,0)&gt;0,1,0),0)+IFERROR(IF(MATCH('Rater Responses'!E16,Config!$B$2:$B$6,0)&gt;0,1,0),0)+IFERROR(IF(MATCH('Rater Responses'!F16,Config!$B$2:$B$6,0)&gt;0,1,0),0)+IFERROR(IF(MATCH('Rater Responses'!G16,Config!$B$2:$B$6,0)&gt;0,1,0),0)+IFERROR(IF(MATCH('Rater Responses'!H16,Config!$B$2:$B$6,0)&gt;0,1,0),0)+IFERROR(IF(MATCH('Rater Responses'!I16,Config!$B$2:$B$6,0)&gt;0,1,0),0)+IFERROR(IF(MATCH('Rater Responses'!J16,Config!$B$2:$B$6,0)&gt;0,1,0),0)+IFERROR(IF(MATCH('Rater Responses'!K16,Config!$B$2:$B$6,0)&gt;0,1,0),0)+IFERROR(IF(MATCH('Rater Responses'!L16,Config!$B$2:$B$6,0)&gt;0,1,0),0)+IFERROR(IF(MATCH('Rater Responses'!M16,Config!$B$2:$B$6,0)&gt;0,1,0),0)))</f>
        <v/>
      </c>
      <c r="O27" s="14" t="s">
        <v>129</v>
      </c>
      <c r="P27" s="13">
        <f>(IFERROR(IF(MATCH('Rater Responses'!D16,Config!$B$2:$B$6,0)&gt;0,1,0),0)+IFERROR(IF(MATCH('Rater Responses'!E16,Config!$B$2:$B$6,0)&gt;0,1,0),0)+IFERROR(IF(MATCH('Rater Responses'!F16,Config!$B$2:$B$6,0)&gt;0,1,0),0)+IFERROR(IF(MATCH('Rater Responses'!G16,Config!$B$2:$B$6,0)&gt;0,1,0),0)+IFERROR(IF(MATCH('Rater Responses'!H16,Config!$B$2:$B$6,0)&gt;0,1,0),0)+IFERROR(IF(MATCH('Rater Responses'!I16,Config!$B$2:$B$6,0)&gt;0,1,0),0)+IFERROR(IF(MATCH('Rater Responses'!J16,Config!$B$2:$B$6,0)&gt;0,1,0),0)+IFERROR(IF(MATCH('Rater Responses'!K16,Config!$B$2:$B$6,0)&gt;0,1,0),0)+IFERROR(IF(MATCH('Rater Responses'!L16,Config!$B$2:$B$6,0)&gt;0,1,0),0)+IFERROR(IF(MATCH('Rater Responses'!M16,Config!$B$2:$B$6,0)&gt;0,1,0),0))</f>
        <v>0</v>
      </c>
    </row>
    <row r="28" spans="2:16" ht="6" customHeight="1" x14ac:dyDescent="0.45">
      <c r="N28" s="13" t="str">
        <f>IF((IFERROR(IF(MATCH('Rater Responses'!D17,Config!$B$2:$B$6,0)&gt;0,1,0),0)+IFERROR(IF(MATCH('Rater Responses'!E17,Config!$B$2:$B$6,0)&gt;0,1,0),0)+IFERROR(IF(MATCH('Rater Responses'!F17,Config!$B$2:$B$6,0)&gt;0,1,0),0)+IFERROR(IF(MATCH('Rater Responses'!G17,Config!$B$2:$B$6,0)&gt;0,1,0),0)+IFERROR(IF(MATCH('Rater Responses'!H17,Config!$B$2:$B$6,0)&gt;0,1,0),0)+IFERROR(IF(MATCH('Rater Responses'!I17,Config!$B$2:$B$6,0)&gt;0,1,0),0)+IFERROR(IF(MATCH('Rater Responses'!J17,Config!$B$2:$B$6,0)&gt;0,1,0),0)+IFERROR(IF(MATCH('Rater Responses'!K17,Config!$B$2:$B$6,0)&gt;0,1,0),0)+IFERROR(IF(MATCH('Rater Responses'!L17,Config!$B$2:$B$6,0)&gt;0,1,0),0)+IFERROR(IF(MATCH('Rater Responses'!M17,Config!$B$2:$B$6,0)&gt;0,1,0),0))=0,"",(IFERROR((MATCH('Rater Responses'!D17,Config!$B$2:$B$6,0)-1)*3,0)+IFERROR((MATCH('Rater Responses'!E17,Config!$B$2:$B$6,0)-1)*3,0)+IFERROR((MATCH('Rater Responses'!F17,Config!$B$2:$B$6,0)-1)*3,0)+IFERROR((MATCH('Rater Responses'!G17,Config!$B$2:$B$6,0)-1)*3,0)+IFERROR((MATCH('Rater Responses'!H17,Config!$B$2:$B$6,0)-1)*3,0)+IFERROR((MATCH('Rater Responses'!I17,Config!$B$2:$B$6,0)-1)*3,0)+IFERROR((MATCH('Rater Responses'!J17,Config!$B$2:$B$6,0)-1)*3,0)+IFERROR((MATCH('Rater Responses'!K17,Config!$B$2:$B$6,0)-1)*3,0)+IFERROR((MATCH('Rater Responses'!L17,Config!$B$2:$B$6,0)-1)*3,0)+IFERROR((MATCH('Rater Responses'!M17,Config!$B$2:$B$6,0)-1)*3,0))/(IFERROR(IF(MATCH('Rater Responses'!D17,Config!$B$2:$B$6,0)&gt;0,1,0),0)+IFERROR(IF(MATCH('Rater Responses'!E17,Config!$B$2:$B$6,0)&gt;0,1,0),0)+IFERROR(IF(MATCH('Rater Responses'!F17,Config!$B$2:$B$6,0)&gt;0,1,0),0)+IFERROR(IF(MATCH('Rater Responses'!G17,Config!$B$2:$B$6,0)&gt;0,1,0),0)+IFERROR(IF(MATCH('Rater Responses'!H17,Config!$B$2:$B$6,0)&gt;0,1,0),0)+IFERROR(IF(MATCH('Rater Responses'!I17,Config!$B$2:$B$6,0)&gt;0,1,0),0)+IFERROR(IF(MATCH('Rater Responses'!J17,Config!$B$2:$B$6,0)&gt;0,1,0),0)+IFERROR(IF(MATCH('Rater Responses'!K17,Config!$B$2:$B$6,0)&gt;0,1,0),0)+IFERROR(IF(MATCH('Rater Responses'!L17,Config!$B$2:$B$6,0)&gt;0,1,0),0)+IFERROR(IF(MATCH('Rater Responses'!M17,Config!$B$2:$B$6,0)&gt;0,1,0),0)))</f>
        <v/>
      </c>
      <c r="O28" s="14" t="s">
        <v>130</v>
      </c>
      <c r="P28" s="13">
        <f>(IFERROR(IF(MATCH('Rater Responses'!D17,Config!$B$2:$B$6,0)&gt;0,1,0),0)+IFERROR(IF(MATCH('Rater Responses'!E17,Config!$B$2:$B$6,0)&gt;0,1,0),0)+IFERROR(IF(MATCH('Rater Responses'!F17,Config!$B$2:$B$6,0)&gt;0,1,0),0)+IFERROR(IF(MATCH('Rater Responses'!G17,Config!$B$2:$B$6,0)&gt;0,1,0),0)+IFERROR(IF(MATCH('Rater Responses'!H17,Config!$B$2:$B$6,0)&gt;0,1,0),0)+IFERROR(IF(MATCH('Rater Responses'!I17,Config!$B$2:$B$6,0)&gt;0,1,0),0)+IFERROR(IF(MATCH('Rater Responses'!J17,Config!$B$2:$B$6,0)&gt;0,1,0),0)+IFERROR(IF(MATCH('Rater Responses'!K17,Config!$B$2:$B$6,0)&gt;0,1,0),0)+IFERROR(IF(MATCH('Rater Responses'!L17,Config!$B$2:$B$6,0)&gt;0,1,0),0)+IFERROR(IF(MATCH('Rater Responses'!M17,Config!$B$2:$B$6,0)&gt;0,1,0),0))</f>
        <v>0</v>
      </c>
    </row>
    <row r="29" spans="2:16" ht="18" customHeight="1" x14ac:dyDescent="0.45">
      <c r="B29" s="90" t="s">
        <v>152</v>
      </c>
      <c r="C29" s="86"/>
      <c r="D29" s="86"/>
      <c r="E29" s="86"/>
      <c r="F29" s="86"/>
      <c r="G29" s="86"/>
      <c r="H29" s="86"/>
      <c r="N29" s="13" t="str">
        <f>IF((IFERROR(IF(MATCH('Rater Responses'!D18,Config!$B$2:$B$6,0)&gt;0,1,0),0)+IFERROR(IF(MATCH('Rater Responses'!E18,Config!$B$2:$B$6,0)&gt;0,1,0),0)+IFERROR(IF(MATCH('Rater Responses'!F18,Config!$B$2:$B$6,0)&gt;0,1,0),0)+IFERROR(IF(MATCH('Rater Responses'!G18,Config!$B$2:$B$6,0)&gt;0,1,0),0)+IFERROR(IF(MATCH('Rater Responses'!H18,Config!$B$2:$B$6,0)&gt;0,1,0),0)+IFERROR(IF(MATCH('Rater Responses'!I18,Config!$B$2:$B$6,0)&gt;0,1,0),0)+IFERROR(IF(MATCH('Rater Responses'!J18,Config!$B$2:$B$6,0)&gt;0,1,0),0)+IFERROR(IF(MATCH('Rater Responses'!K18,Config!$B$2:$B$6,0)&gt;0,1,0),0)+IFERROR(IF(MATCH('Rater Responses'!L18,Config!$B$2:$B$6,0)&gt;0,1,0),0)+IFERROR(IF(MATCH('Rater Responses'!M18,Config!$B$2:$B$6,0)&gt;0,1,0),0))=0,"",(IFERROR((MATCH('Rater Responses'!D18,Config!$B$2:$B$6,0)-1)*3,0)+IFERROR((MATCH('Rater Responses'!E18,Config!$B$2:$B$6,0)-1)*3,0)+IFERROR((MATCH('Rater Responses'!F18,Config!$B$2:$B$6,0)-1)*3,0)+IFERROR((MATCH('Rater Responses'!G18,Config!$B$2:$B$6,0)-1)*3,0)+IFERROR((MATCH('Rater Responses'!H18,Config!$B$2:$B$6,0)-1)*3,0)+IFERROR((MATCH('Rater Responses'!I18,Config!$B$2:$B$6,0)-1)*3,0)+IFERROR((MATCH('Rater Responses'!J18,Config!$B$2:$B$6,0)-1)*3,0)+IFERROR((MATCH('Rater Responses'!K18,Config!$B$2:$B$6,0)-1)*3,0)+IFERROR((MATCH('Rater Responses'!L18,Config!$B$2:$B$6,0)-1)*3,0)+IFERROR((MATCH('Rater Responses'!M18,Config!$B$2:$B$6,0)-1)*3,0))/(IFERROR(IF(MATCH('Rater Responses'!D18,Config!$B$2:$B$6,0)&gt;0,1,0),0)+IFERROR(IF(MATCH('Rater Responses'!E18,Config!$B$2:$B$6,0)&gt;0,1,0),0)+IFERROR(IF(MATCH('Rater Responses'!F18,Config!$B$2:$B$6,0)&gt;0,1,0),0)+IFERROR(IF(MATCH('Rater Responses'!G18,Config!$B$2:$B$6,0)&gt;0,1,0),0)+IFERROR(IF(MATCH('Rater Responses'!H18,Config!$B$2:$B$6,0)&gt;0,1,0),0)+IFERROR(IF(MATCH('Rater Responses'!I18,Config!$B$2:$B$6,0)&gt;0,1,0),0)+IFERROR(IF(MATCH('Rater Responses'!J18,Config!$B$2:$B$6,0)&gt;0,1,0),0)+IFERROR(IF(MATCH('Rater Responses'!K18,Config!$B$2:$B$6,0)&gt;0,1,0),0)+IFERROR(IF(MATCH('Rater Responses'!L18,Config!$B$2:$B$6,0)&gt;0,1,0),0)+IFERROR(IF(MATCH('Rater Responses'!M18,Config!$B$2:$B$6,0)&gt;0,1,0),0)))</f>
        <v/>
      </c>
      <c r="O29" s="14" t="s">
        <v>130</v>
      </c>
      <c r="P29" s="13">
        <f>(IFERROR(IF(MATCH('Rater Responses'!D18,Config!$B$2:$B$6,0)&gt;0,1,0),0)+IFERROR(IF(MATCH('Rater Responses'!E18,Config!$B$2:$B$6,0)&gt;0,1,0),0)+IFERROR(IF(MATCH('Rater Responses'!F18,Config!$B$2:$B$6,0)&gt;0,1,0),0)+IFERROR(IF(MATCH('Rater Responses'!G18,Config!$B$2:$B$6,0)&gt;0,1,0),0)+IFERROR(IF(MATCH('Rater Responses'!H18,Config!$B$2:$B$6,0)&gt;0,1,0),0)+IFERROR(IF(MATCH('Rater Responses'!I18,Config!$B$2:$B$6,0)&gt;0,1,0),0)+IFERROR(IF(MATCH('Rater Responses'!J18,Config!$B$2:$B$6,0)&gt;0,1,0),0)+IFERROR(IF(MATCH('Rater Responses'!K18,Config!$B$2:$B$6,0)&gt;0,1,0),0)+IFERROR(IF(MATCH('Rater Responses'!L18,Config!$B$2:$B$6,0)&gt;0,1,0),0)+IFERROR(IF(MATCH('Rater Responses'!M18,Config!$B$2:$B$6,0)&gt;0,1,0),0))</f>
        <v>0</v>
      </c>
    </row>
    <row r="30" spans="2:16" x14ac:dyDescent="0.45">
      <c r="B30" s="141" t="s">
        <v>153</v>
      </c>
      <c r="C30" s="131"/>
      <c r="D30" s="142" t="s">
        <v>154</v>
      </c>
      <c r="E30" s="131"/>
      <c r="F30" s="144" t="s">
        <v>155</v>
      </c>
      <c r="G30" s="131"/>
      <c r="H30" s="131"/>
      <c r="N30" s="13" t="str">
        <f>IF((IFERROR(IF(MATCH('Rater Responses'!D19,Config!$B$2:$B$6,0)&gt;0,1,0),0)+IFERROR(IF(MATCH('Rater Responses'!E19,Config!$B$2:$B$6,0)&gt;0,1,0),0)+IFERROR(IF(MATCH('Rater Responses'!F19,Config!$B$2:$B$6,0)&gt;0,1,0),0)+IFERROR(IF(MATCH('Rater Responses'!G19,Config!$B$2:$B$6,0)&gt;0,1,0),0)+IFERROR(IF(MATCH('Rater Responses'!H19,Config!$B$2:$B$6,0)&gt;0,1,0),0)+IFERROR(IF(MATCH('Rater Responses'!I19,Config!$B$2:$B$6,0)&gt;0,1,0),0)+IFERROR(IF(MATCH('Rater Responses'!J19,Config!$B$2:$B$6,0)&gt;0,1,0),0)+IFERROR(IF(MATCH('Rater Responses'!K19,Config!$B$2:$B$6,0)&gt;0,1,0),0)+IFERROR(IF(MATCH('Rater Responses'!L19,Config!$B$2:$B$6,0)&gt;0,1,0),0)+IFERROR(IF(MATCH('Rater Responses'!M19,Config!$B$2:$B$6,0)&gt;0,1,0),0))=0,"",(IFERROR((MATCH('Rater Responses'!D19,Config!$B$2:$B$6,0)-1)*3,0)+IFERROR((MATCH('Rater Responses'!E19,Config!$B$2:$B$6,0)-1)*3,0)+IFERROR((MATCH('Rater Responses'!F19,Config!$B$2:$B$6,0)-1)*3,0)+IFERROR((MATCH('Rater Responses'!G19,Config!$B$2:$B$6,0)-1)*3,0)+IFERROR((MATCH('Rater Responses'!H19,Config!$B$2:$B$6,0)-1)*3,0)+IFERROR((MATCH('Rater Responses'!I19,Config!$B$2:$B$6,0)-1)*3,0)+IFERROR((MATCH('Rater Responses'!J19,Config!$B$2:$B$6,0)-1)*3,0)+IFERROR((MATCH('Rater Responses'!K19,Config!$B$2:$B$6,0)-1)*3,0)+IFERROR((MATCH('Rater Responses'!L19,Config!$B$2:$B$6,0)-1)*3,0)+IFERROR((MATCH('Rater Responses'!M19,Config!$B$2:$B$6,0)-1)*3,0))/(IFERROR(IF(MATCH('Rater Responses'!D19,Config!$B$2:$B$6,0)&gt;0,1,0),0)+IFERROR(IF(MATCH('Rater Responses'!E19,Config!$B$2:$B$6,0)&gt;0,1,0),0)+IFERROR(IF(MATCH('Rater Responses'!F19,Config!$B$2:$B$6,0)&gt;0,1,0),0)+IFERROR(IF(MATCH('Rater Responses'!G19,Config!$B$2:$B$6,0)&gt;0,1,0),0)+IFERROR(IF(MATCH('Rater Responses'!H19,Config!$B$2:$B$6,0)&gt;0,1,0),0)+IFERROR(IF(MATCH('Rater Responses'!I19,Config!$B$2:$B$6,0)&gt;0,1,0),0)+IFERROR(IF(MATCH('Rater Responses'!J19,Config!$B$2:$B$6,0)&gt;0,1,0),0)+IFERROR(IF(MATCH('Rater Responses'!K19,Config!$B$2:$B$6,0)&gt;0,1,0),0)+IFERROR(IF(MATCH('Rater Responses'!L19,Config!$B$2:$B$6,0)&gt;0,1,0),0)+IFERROR(IF(MATCH('Rater Responses'!M19,Config!$B$2:$B$6,0)&gt;0,1,0),0)))</f>
        <v/>
      </c>
      <c r="O30" s="14" t="s">
        <v>130</v>
      </c>
      <c r="P30" s="13">
        <f>(IFERROR(IF(MATCH('Rater Responses'!D19,Config!$B$2:$B$6,0)&gt;0,1,0),0)+IFERROR(IF(MATCH('Rater Responses'!E19,Config!$B$2:$B$6,0)&gt;0,1,0),0)+IFERROR(IF(MATCH('Rater Responses'!F19,Config!$B$2:$B$6,0)&gt;0,1,0),0)+IFERROR(IF(MATCH('Rater Responses'!G19,Config!$B$2:$B$6,0)&gt;0,1,0),0)+IFERROR(IF(MATCH('Rater Responses'!H19,Config!$B$2:$B$6,0)&gt;0,1,0),0)+IFERROR(IF(MATCH('Rater Responses'!I19,Config!$B$2:$B$6,0)&gt;0,1,0),0)+IFERROR(IF(MATCH('Rater Responses'!J19,Config!$B$2:$B$6,0)&gt;0,1,0),0)+IFERROR(IF(MATCH('Rater Responses'!K19,Config!$B$2:$B$6,0)&gt;0,1,0),0)+IFERROR(IF(MATCH('Rater Responses'!L19,Config!$B$2:$B$6,0)&gt;0,1,0),0)+IFERROR(IF(MATCH('Rater Responses'!M19,Config!$B$2:$B$6,0)&gt;0,1,0),0))</f>
        <v>0</v>
      </c>
    </row>
    <row r="31" spans="2:16" ht="14.25" customHeight="1" x14ac:dyDescent="0.45">
      <c r="B31" s="133" t="str">
        <f>IF(OR($N$18="",$N$18=0),"Complete the Rater Responses tab to see the read.",IFERROR(INDEX($B$20:$B$27,MATCH(LARGE($E$20:$E$27,1),$E$20:$E$27,0))&amp;" ("&amp;ROUND(LARGE($E$20:$E$27,1),1)&amp;"/12)","")&amp;IFERROR(CHAR(10)&amp;INDEX($B$20:$B$27,MATCH(LARGE($E$20:$E$27,2),$E$20:$E$27,0))&amp;" ("&amp;ROUND(LARGE($E$20:$E$27,2),1)&amp;"/12)",""))</f>
        <v>Complete the Rater Responses tab to see the read.</v>
      </c>
      <c r="C31" s="131"/>
      <c r="D31" s="133" t="str">
        <f>IF(OR($N$18="",$N$18=0),"Complete the Rater Responses tab to see the read.",IFERROR(INDEX($B$20:$B$27,MATCH(SMALL($E$20:$E$27,1),$E$20:$E$27,0))&amp;" ("&amp;ROUND(SMALL($E$20:$E$27,1),1)&amp;"/12)","")&amp;IFERROR(CHAR(10)&amp;INDEX($B$20:$B$27,MATCH(SMALL($E$20:$E$27,2),$E$20:$E$27,0))&amp;" ("&amp;ROUND(SMALL($E$20:$E$27,2),1)&amp;"/12)",""))</f>
        <v>Complete the Rater Responses tab to see the read.</v>
      </c>
      <c r="E31" s="131"/>
      <c r="F31" s="148"/>
      <c r="G31" s="149"/>
      <c r="H31" s="149"/>
      <c r="N31" s="13" t="str">
        <f>IF((IFERROR(IF(MATCH('Rater Responses'!D20,Config!$B$2:$B$6,0)&gt;0,1,0),0)+IFERROR(IF(MATCH('Rater Responses'!E20,Config!$B$2:$B$6,0)&gt;0,1,0),0)+IFERROR(IF(MATCH('Rater Responses'!F20,Config!$B$2:$B$6,0)&gt;0,1,0),0)+IFERROR(IF(MATCH('Rater Responses'!G20,Config!$B$2:$B$6,0)&gt;0,1,0),0)+IFERROR(IF(MATCH('Rater Responses'!H20,Config!$B$2:$B$6,0)&gt;0,1,0),0)+IFERROR(IF(MATCH('Rater Responses'!I20,Config!$B$2:$B$6,0)&gt;0,1,0),0)+IFERROR(IF(MATCH('Rater Responses'!J20,Config!$B$2:$B$6,0)&gt;0,1,0),0)+IFERROR(IF(MATCH('Rater Responses'!K20,Config!$B$2:$B$6,0)&gt;0,1,0),0)+IFERROR(IF(MATCH('Rater Responses'!L20,Config!$B$2:$B$6,0)&gt;0,1,0),0)+IFERROR(IF(MATCH('Rater Responses'!M20,Config!$B$2:$B$6,0)&gt;0,1,0),0))=0,"",(IFERROR((MATCH('Rater Responses'!D20,Config!$B$2:$B$6,0)-1)*3,0)+IFERROR((MATCH('Rater Responses'!E20,Config!$B$2:$B$6,0)-1)*3,0)+IFERROR((MATCH('Rater Responses'!F20,Config!$B$2:$B$6,0)-1)*3,0)+IFERROR((MATCH('Rater Responses'!G20,Config!$B$2:$B$6,0)-1)*3,0)+IFERROR((MATCH('Rater Responses'!H20,Config!$B$2:$B$6,0)-1)*3,0)+IFERROR((MATCH('Rater Responses'!I20,Config!$B$2:$B$6,0)-1)*3,0)+IFERROR((MATCH('Rater Responses'!J20,Config!$B$2:$B$6,0)-1)*3,0)+IFERROR((MATCH('Rater Responses'!K20,Config!$B$2:$B$6,0)-1)*3,0)+IFERROR((MATCH('Rater Responses'!L20,Config!$B$2:$B$6,0)-1)*3,0)+IFERROR((MATCH('Rater Responses'!M20,Config!$B$2:$B$6,0)-1)*3,0))/(IFERROR(IF(MATCH('Rater Responses'!D20,Config!$B$2:$B$6,0)&gt;0,1,0),0)+IFERROR(IF(MATCH('Rater Responses'!E20,Config!$B$2:$B$6,0)&gt;0,1,0),0)+IFERROR(IF(MATCH('Rater Responses'!F20,Config!$B$2:$B$6,0)&gt;0,1,0),0)+IFERROR(IF(MATCH('Rater Responses'!G20,Config!$B$2:$B$6,0)&gt;0,1,0),0)+IFERROR(IF(MATCH('Rater Responses'!H20,Config!$B$2:$B$6,0)&gt;0,1,0),0)+IFERROR(IF(MATCH('Rater Responses'!I20,Config!$B$2:$B$6,0)&gt;0,1,0),0)+IFERROR(IF(MATCH('Rater Responses'!J20,Config!$B$2:$B$6,0)&gt;0,1,0),0)+IFERROR(IF(MATCH('Rater Responses'!K20,Config!$B$2:$B$6,0)&gt;0,1,0),0)+IFERROR(IF(MATCH('Rater Responses'!L20,Config!$B$2:$B$6,0)&gt;0,1,0),0)+IFERROR(IF(MATCH('Rater Responses'!M20,Config!$B$2:$B$6,0)&gt;0,1,0),0)))</f>
        <v/>
      </c>
      <c r="O31" s="14" t="s">
        <v>130</v>
      </c>
      <c r="P31" s="13">
        <f>(IFERROR(IF(MATCH('Rater Responses'!D20,Config!$B$2:$B$6,0)&gt;0,1,0),0)+IFERROR(IF(MATCH('Rater Responses'!E20,Config!$B$2:$B$6,0)&gt;0,1,0),0)+IFERROR(IF(MATCH('Rater Responses'!F20,Config!$B$2:$B$6,0)&gt;0,1,0),0)+IFERROR(IF(MATCH('Rater Responses'!G20,Config!$B$2:$B$6,0)&gt;0,1,0),0)+IFERROR(IF(MATCH('Rater Responses'!H20,Config!$B$2:$B$6,0)&gt;0,1,0),0)+IFERROR(IF(MATCH('Rater Responses'!I20,Config!$B$2:$B$6,0)&gt;0,1,0),0)+IFERROR(IF(MATCH('Rater Responses'!J20,Config!$B$2:$B$6,0)&gt;0,1,0),0)+IFERROR(IF(MATCH('Rater Responses'!K20,Config!$B$2:$B$6,0)&gt;0,1,0),0)+IFERROR(IF(MATCH('Rater Responses'!L20,Config!$B$2:$B$6,0)&gt;0,1,0),0)+IFERROR(IF(MATCH('Rater Responses'!M20,Config!$B$2:$B$6,0)&gt;0,1,0),0))</f>
        <v>0</v>
      </c>
    </row>
    <row r="32" spans="2:16" ht="6" customHeight="1" x14ac:dyDescent="0.45">
      <c r="N32" s="13" t="str">
        <f>IF((IFERROR(IF(MATCH('Rater Responses'!D21,Config!$B$2:$B$6,0)&gt;0,1,0),0)+IFERROR(IF(MATCH('Rater Responses'!E21,Config!$B$2:$B$6,0)&gt;0,1,0),0)+IFERROR(IF(MATCH('Rater Responses'!F21,Config!$B$2:$B$6,0)&gt;0,1,0),0)+IFERROR(IF(MATCH('Rater Responses'!G21,Config!$B$2:$B$6,0)&gt;0,1,0),0)+IFERROR(IF(MATCH('Rater Responses'!H21,Config!$B$2:$B$6,0)&gt;0,1,0),0)+IFERROR(IF(MATCH('Rater Responses'!I21,Config!$B$2:$B$6,0)&gt;0,1,0),0)+IFERROR(IF(MATCH('Rater Responses'!J21,Config!$B$2:$B$6,0)&gt;0,1,0),0)+IFERROR(IF(MATCH('Rater Responses'!K21,Config!$B$2:$B$6,0)&gt;0,1,0),0)+IFERROR(IF(MATCH('Rater Responses'!L21,Config!$B$2:$B$6,0)&gt;0,1,0),0)+IFERROR(IF(MATCH('Rater Responses'!M21,Config!$B$2:$B$6,0)&gt;0,1,0),0))=0,"",(IFERROR((MATCH('Rater Responses'!D21,Config!$B$2:$B$6,0)-1)*3,0)+IFERROR((MATCH('Rater Responses'!E21,Config!$B$2:$B$6,0)-1)*3,0)+IFERROR((MATCH('Rater Responses'!F21,Config!$B$2:$B$6,0)-1)*3,0)+IFERROR((MATCH('Rater Responses'!G21,Config!$B$2:$B$6,0)-1)*3,0)+IFERROR((MATCH('Rater Responses'!H21,Config!$B$2:$B$6,0)-1)*3,0)+IFERROR((MATCH('Rater Responses'!I21,Config!$B$2:$B$6,0)-1)*3,0)+IFERROR((MATCH('Rater Responses'!J21,Config!$B$2:$B$6,0)-1)*3,0)+IFERROR((MATCH('Rater Responses'!K21,Config!$B$2:$B$6,0)-1)*3,0)+IFERROR((MATCH('Rater Responses'!L21,Config!$B$2:$B$6,0)-1)*3,0)+IFERROR((MATCH('Rater Responses'!M21,Config!$B$2:$B$6,0)-1)*3,0))/(IFERROR(IF(MATCH('Rater Responses'!D21,Config!$B$2:$B$6,0)&gt;0,1,0),0)+IFERROR(IF(MATCH('Rater Responses'!E21,Config!$B$2:$B$6,0)&gt;0,1,0),0)+IFERROR(IF(MATCH('Rater Responses'!F21,Config!$B$2:$B$6,0)&gt;0,1,0),0)+IFERROR(IF(MATCH('Rater Responses'!G21,Config!$B$2:$B$6,0)&gt;0,1,0),0)+IFERROR(IF(MATCH('Rater Responses'!H21,Config!$B$2:$B$6,0)&gt;0,1,0),0)+IFERROR(IF(MATCH('Rater Responses'!I21,Config!$B$2:$B$6,0)&gt;0,1,0),0)+IFERROR(IF(MATCH('Rater Responses'!J21,Config!$B$2:$B$6,0)&gt;0,1,0),0)+IFERROR(IF(MATCH('Rater Responses'!K21,Config!$B$2:$B$6,0)&gt;0,1,0),0)+IFERROR(IF(MATCH('Rater Responses'!L21,Config!$B$2:$B$6,0)&gt;0,1,0),0)+IFERROR(IF(MATCH('Rater Responses'!M21,Config!$B$2:$B$6,0)&gt;0,1,0),0)))</f>
        <v/>
      </c>
      <c r="O32" s="14" t="s">
        <v>131</v>
      </c>
      <c r="P32" s="13">
        <f>(IFERROR(IF(MATCH('Rater Responses'!D21,Config!$B$2:$B$6,0)&gt;0,1,0),0)+IFERROR(IF(MATCH('Rater Responses'!E21,Config!$B$2:$B$6,0)&gt;0,1,0),0)+IFERROR(IF(MATCH('Rater Responses'!F21,Config!$B$2:$B$6,0)&gt;0,1,0),0)+IFERROR(IF(MATCH('Rater Responses'!G21,Config!$B$2:$B$6,0)&gt;0,1,0),0)+IFERROR(IF(MATCH('Rater Responses'!H21,Config!$B$2:$B$6,0)&gt;0,1,0),0)+IFERROR(IF(MATCH('Rater Responses'!I21,Config!$B$2:$B$6,0)&gt;0,1,0),0)+IFERROR(IF(MATCH('Rater Responses'!J21,Config!$B$2:$B$6,0)&gt;0,1,0),0)+IFERROR(IF(MATCH('Rater Responses'!K21,Config!$B$2:$B$6,0)&gt;0,1,0),0)+IFERROR(IF(MATCH('Rater Responses'!L21,Config!$B$2:$B$6,0)&gt;0,1,0),0)+IFERROR(IF(MATCH('Rater Responses'!M21,Config!$B$2:$B$6,0)&gt;0,1,0),0))</f>
        <v>0</v>
      </c>
    </row>
    <row r="33" spans="2:16" ht="18" customHeight="1" x14ac:dyDescent="0.45">
      <c r="B33" s="90" t="s">
        <v>156</v>
      </c>
      <c r="C33" s="86"/>
      <c r="D33" s="86"/>
      <c r="E33" s="86"/>
      <c r="F33" s="86"/>
      <c r="G33" s="86"/>
      <c r="H33" s="86"/>
      <c r="N33" s="13" t="str">
        <f>IF((IFERROR(IF(MATCH('Rater Responses'!D22,Config!$B$2:$B$6,0)&gt;0,1,0),0)+IFERROR(IF(MATCH('Rater Responses'!E22,Config!$B$2:$B$6,0)&gt;0,1,0),0)+IFERROR(IF(MATCH('Rater Responses'!F22,Config!$B$2:$B$6,0)&gt;0,1,0),0)+IFERROR(IF(MATCH('Rater Responses'!G22,Config!$B$2:$B$6,0)&gt;0,1,0),0)+IFERROR(IF(MATCH('Rater Responses'!H22,Config!$B$2:$B$6,0)&gt;0,1,0),0)+IFERROR(IF(MATCH('Rater Responses'!I22,Config!$B$2:$B$6,0)&gt;0,1,0),0)+IFERROR(IF(MATCH('Rater Responses'!J22,Config!$B$2:$B$6,0)&gt;0,1,0),0)+IFERROR(IF(MATCH('Rater Responses'!K22,Config!$B$2:$B$6,0)&gt;0,1,0),0)+IFERROR(IF(MATCH('Rater Responses'!L22,Config!$B$2:$B$6,0)&gt;0,1,0),0)+IFERROR(IF(MATCH('Rater Responses'!M22,Config!$B$2:$B$6,0)&gt;0,1,0),0))=0,"",(IFERROR((MATCH('Rater Responses'!D22,Config!$B$2:$B$6,0)-1)*3,0)+IFERROR((MATCH('Rater Responses'!E22,Config!$B$2:$B$6,0)-1)*3,0)+IFERROR((MATCH('Rater Responses'!F22,Config!$B$2:$B$6,0)-1)*3,0)+IFERROR((MATCH('Rater Responses'!G22,Config!$B$2:$B$6,0)-1)*3,0)+IFERROR((MATCH('Rater Responses'!H22,Config!$B$2:$B$6,0)-1)*3,0)+IFERROR((MATCH('Rater Responses'!I22,Config!$B$2:$B$6,0)-1)*3,0)+IFERROR((MATCH('Rater Responses'!J22,Config!$B$2:$B$6,0)-1)*3,0)+IFERROR((MATCH('Rater Responses'!K22,Config!$B$2:$B$6,0)-1)*3,0)+IFERROR((MATCH('Rater Responses'!L22,Config!$B$2:$B$6,0)-1)*3,0)+IFERROR((MATCH('Rater Responses'!M22,Config!$B$2:$B$6,0)-1)*3,0))/(IFERROR(IF(MATCH('Rater Responses'!D22,Config!$B$2:$B$6,0)&gt;0,1,0),0)+IFERROR(IF(MATCH('Rater Responses'!E22,Config!$B$2:$B$6,0)&gt;0,1,0),0)+IFERROR(IF(MATCH('Rater Responses'!F22,Config!$B$2:$B$6,0)&gt;0,1,0),0)+IFERROR(IF(MATCH('Rater Responses'!G22,Config!$B$2:$B$6,0)&gt;0,1,0),0)+IFERROR(IF(MATCH('Rater Responses'!H22,Config!$B$2:$B$6,0)&gt;0,1,0),0)+IFERROR(IF(MATCH('Rater Responses'!I22,Config!$B$2:$B$6,0)&gt;0,1,0),0)+IFERROR(IF(MATCH('Rater Responses'!J22,Config!$B$2:$B$6,0)&gt;0,1,0),0)+IFERROR(IF(MATCH('Rater Responses'!K22,Config!$B$2:$B$6,0)&gt;0,1,0),0)+IFERROR(IF(MATCH('Rater Responses'!L22,Config!$B$2:$B$6,0)&gt;0,1,0),0)+IFERROR(IF(MATCH('Rater Responses'!M22,Config!$B$2:$B$6,0)&gt;0,1,0),0)))</f>
        <v/>
      </c>
      <c r="O33" s="14" t="s">
        <v>131</v>
      </c>
      <c r="P33" s="13">
        <f>(IFERROR(IF(MATCH('Rater Responses'!D22,Config!$B$2:$B$6,0)&gt;0,1,0),0)+IFERROR(IF(MATCH('Rater Responses'!E22,Config!$B$2:$B$6,0)&gt;0,1,0),0)+IFERROR(IF(MATCH('Rater Responses'!F22,Config!$B$2:$B$6,0)&gt;0,1,0),0)+IFERROR(IF(MATCH('Rater Responses'!G22,Config!$B$2:$B$6,0)&gt;0,1,0),0)+IFERROR(IF(MATCH('Rater Responses'!H22,Config!$B$2:$B$6,0)&gt;0,1,0),0)+IFERROR(IF(MATCH('Rater Responses'!I22,Config!$B$2:$B$6,0)&gt;0,1,0),0)+IFERROR(IF(MATCH('Rater Responses'!J22,Config!$B$2:$B$6,0)&gt;0,1,0),0)+IFERROR(IF(MATCH('Rater Responses'!K22,Config!$B$2:$B$6,0)&gt;0,1,0),0)+IFERROR(IF(MATCH('Rater Responses'!L22,Config!$B$2:$B$6,0)&gt;0,1,0),0)+IFERROR(IF(MATCH('Rater Responses'!M22,Config!$B$2:$B$6,0)&gt;0,1,0),0))</f>
        <v>0</v>
      </c>
    </row>
    <row r="34" spans="2:16" ht="14.25" customHeight="1" x14ac:dyDescent="0.5">
      <c r="B34" s="134" t="str">
        <f>IF(OR($N$18="",$N$18=0),"The first move will appear here once the composite score is calculated.",IFERROR(VLOOKUP(VLOOKUP($N$18,Config!$E$2:$G$5,3,TRUE()),Config!$I$2:$K$5,3,FALSE()),""))</f>
        <v>The first move will appear here once the composite score is calculated.</v>
      </c>
      <c r="C34" s="135"/>
      <c r="D34" s="135"/>
      <c r="E34" s="135"/>
      <c r="F34" s="135"/>
      <c r="G34" s="135"/>
      <c r="H34" s="135"/>
      <c r="N34" s="13" t="str">
        <f>IF((IFERROR(IF(MATCH('Rater Responses'!D23,Config!$B$2:$B$6,0)&gt;0,1,0),0)+IFERROR(IF(MATCH('Rater Responses'!E23,Config!$B$2:$B$6,0)&gt;0,1,0),0)+IFERROR(IF(MATCH('Rater Responses'!F23,Config!$B$2:$B$6,0)&gt;0,1,0),0)+IFERROR(IF(MATCH('Rater Responses'!G23,Config!$B$2:$B$6,0)&gt;0,1,0),0)+IFERROR(IF(MATCH('Rater Responses'!H23,Config!$B$2:$B$6,0)&gt;0,1,0),0)+IFERROR(IF(MATCH('Rater Responses'!I23,Config!$B$2:$B$6,0)&gt;0,1,0),0)+IFERROR(IF(MATCH('Rater Responses'!J23,Config!$B$2:$B$6,0)&gt;0,1,0),0)+IFERROR(IF(MATCH('Rater Responses'!K23,Config!$B$2:$B$6,0)&gt;0,1,0),0)+IFERROR(IF(MATCH('Rater Responses'!L23,Config!$B$2:$B$6,0)&gt;0,1,0),0)+IFERROR(IF(MATCH('Rater Responses'!M23,Config!$B$2:$B$6,0)&gt;0,1,0),0))=0,"",(IFERROR((MATCH('Rater Responses'!D23,Config!$B$2:$B$6,0)-1)*3,0)+IFERROR((MATCH('Rater Responses'!E23,Config!$B$2:$B$6,0)-1)*3,0)+IFERROR((MATCH('Rater Responses'!F23,Config!$B$2:$B$6,0)-1)*3,0)+IFERROR((MATCH('Rater Responses'!G23,Config!$B$2:$B$6,0)-1)*3,0)+IFERROR((MATCH('Rater Responses'!H23,Config!$B$2:$B$6,0)-1)*3,0)+IFERROR((MATCH('Rater Responses'!I23,Config!$B$2:$B$6,0)-1)*3,0)+IFERROR((MATCH('Rater Responses'!J23,Config!$B$2:$B$6,0)-1)*3,0)+IFERROR((MATCH('Rater Responses'!K23,Config!$B$2:$B$6,0)-1)*3,0)+IFERROR((MATCH('Rater Responses'!L23,Config!$B$2:$B$6,0)-1)*3,0)+IFERROR((MATCH('Rater Responses'!M23,Config!$B$2:$B$6,0)-1)*3,0))/(IFERROR(IF(MATCH('Rater Responses'!D23,Config!$B$2:$B$6,0)&gt;0,1,0),0)+IFERROR(IF(MATCH('Rater Responses'!E23,Config!$B$2:$B$6,0)&gt;0,1,0),0)+IFERROR(IF(MATCH('Rater Responses'!F23,Config!$B$2:$B$6,0)&gt;0,1,0),0)+IFERROR(IF(MATCH('Rater Responses'!G23,Config!$B$2:$B$6,0)&gt;0,1,0),0)+IFERROR(IF(MATCH('Rater Responses'!H23,Config!$B$2:$B$6,0)&gt;0,1,0),0)+IFERROR(IF(MATCH('Rater Responses'!I23,Config!$B$2:$B$6,0)&gt;0,1,0),0)+IFERROR(IF(MATCH('Rater Responses'!J23,Config!$B$2:$B$6,0)&gt;0,1,0),0)+IFERROR(IF(MATCH('Rater Responses'!K23,Config!$B$2:$B$6,0)&gt;0,1,0),0)+IFERROR(IF(MATCH('Rater Responses'!L23,Config!$B$2:$B$6,0)&gt;0,1,0),0)+IFERROR(IF(MATCH('Rater Responses'!M23,Config!$B$2:$B$6,0)&gt;0,1,0),0)))</f>
        <v/>
      </c>
      <c r="O34" s="14" t="s">
        <v>131</v>
      </c>
      <c r="P34" s="13">
        <f>(IFERROR(IF(MATCH('Rater Responses'!D23,Config!$B$2:$B$6,0)&gt;0,1,0),0)+IFERROR(IF(MATCH('Rater Responses'!E23,Config!$B$2:$B$6,0)&gt;0,1,0),0)+IFERROR(IF(MATCH('Rater Responses'!F23,Config!$B$2:$B$6,0)&gt;0,1,0),0)+IFERROR(IF(MATCH('Rater Responses'!G23,Config!$B$2:$B$6,0)&gt;0,1,0),0)+IFERROR(IF(MATCH('Rater Responses'!H23,Config!$B$2:$B$6,0)&gt;0,1,0),0)+IFERROR(IF(MATCH('Rater Responses'!I23,Config!$B$2:$B$6,0)&gt;0,1,0),0)+IFERROR(IF(MATCH('Rater Responses'!J23,Config!$B$2:$B$6,0)&gt;0,1,0),0)+IFERROR(IF(MATCH('Rater Responses'!K23,Config!$B$2:$B$6,0)&gt;0,1,0),0)+IFERROR(IF(MATCH('Rater Responses'!L23,Config!$B$2:$B$6,0)&gt;0,1,0),0)+IFERROR(IF(MATCH('Rater Responses'!M23,Config!$B$2:$B$6,0)&gt;0,1,0),0))</f>
        <v>0</v>
      </c>
    </row>
    <row r="35" spans="2:16" ht="6" customHeight="1" x14ac:dyDescent="0.45">
      <c r="N35" s="13" t="str">
        <f>IF((IFERROR(IF(MATCH('Rater Responses'!D24,Config!$B$2:$B$6,0)&gt;0,1,0),0)+IFERROR(IF(MATCH('Rater Responses'!E24,Config!$B$2:$B$6,0)&gt;0,1,0),0)+IFERROR(IF(MATCH('Rater Responses'!F24,Config!$B$2:$B$6,0)&gt;0,1,0),0)+IFERROR(IF(MATCH('Rater Responses'!G24,Config!$B$2:$B$6,0)&gt;0,1,0),0)+IFERROR(IF(MATCH('Rater Responses'!H24,Config!$B$2:$B$6,0)&gt;0,1,0),0)+IFERROR(IF(MATCH('Rater Responses'!I24,Config!$B$2:$B$6,0)&gt;0,1,0),0)+IFERROR(IF(MATCH('Rater Responses'!J24,Config!$B$2:$B$6,0)&gt;0,1,0),0)+IFERROR(IF(MATCH('Rater Responses'!K24,Config!$B$2:$B$6,0)&gt;0,1,0),0)+IFERROR(IF(MATCH('Rater Responses'!L24,Config!$B$2:$B$6,0)&gt;0,1,0),0)+IFERROR(IF(MATCH('Rater Responses'!M24,Config!$B$2:$B$6,0)&gt;0,1,0),0))=0,"",(IFERROR((MATCH('Rater Responses'!D24,Config!$B$2:$B$6,0)-1)*3,0)+IFERROR((MATCH('Rater Responses'!E24,Config!$B$2:$B$6,0)-1)*3,0)+IFERROR((MATCH('Rater Responses'!F24,Config!$B$2:$B$6,0)-1)*3,0)+IFERROR((MATCH('Rater Responses'!G24,Config!$B$2:$B$6,0)-1)*3,0)+IFERROR((MATCH('Rater Responses'!H24,Config!$B$2:$B$6,0)-1)*3,0)+IFERROR((MATCH('Rater Responses'!I24,Config!$B$2:$B$6,0)-1)*3,0)+IFERROR((MATCH('Rater Responses'!J24,Config!$B$2:$B$6,0)-1)*3,0)+IFERROR((MATCH('Rater Responses'!K24,Config!$B$2:$B$6,0)-1)*3,0)+IFERROR((MATCH('Rater Responses'!L24,Config!$B$2:$B$6,0)-1)*3,0)+IFERROR((MATCH('Rater Responses'!M24,Config!$B$2:$B$6,0)-1)*3,0))/(IFERROR(IF(MATCH('Rater Responses'!D24,Config!$B$2:$B$6,0)&gt;0,1,0),0)+IFERROR(IF(MATCH('Rater Responses'!E24,Config!$B$2:$B$6,0)&gt;0,1,0),0)+IFERROR(IF(MATCH('Rater Responses'!F24,Config!$B$2:$B$6,0)&gt;0,1,0),0)+IFERROR(IF(MATCH('Rater Responses'!G24,Config!$B$2:$B$6,0)&gt;0,1,0),0)+IFERROR(IF(MATCH('Rater Responses'!H24,Config!$B$2:$B$6,0)&gt;0,1,0),0)+IFERROR(IF(MATCH('Rater Responses'!I24,Config!$B$2:$B$6,0)&gt;0,1,0),0)+IFERROR(IF(MATCH('Rater Responses'!J24,Config!$B$2:$B$6,0)&gt;0,1,0),0)+IFERROR(IF(MATCH('Rater Responses'!K24,Config!$B$2:$B$6,0)&gt;0,1,0),0)+IFERROR(IF(MATCH('Rater Responses'!L24,Config!$B$2:$B$6,0)&gt;0,1,0),0)+IFERROR(IF(MATCH('Rater Responses'!M24,Config!$B$2:$B$6,0)&gt;0,1,0),0)))</f>
        <v/>
      </c>
      <c r="O35" s="14" t="s">
        <v>131</v>
      </c>
      <c r="P35" s="13">
        <f>(IFERROR(IF(MATCH('Rater Responses'!D24,Config!$B$2:$B$6,0)&gt;0,1,0),0)+IFERROR(IF(MATCH('Rater Responses'!E24,Config!$B$2:$B$6,0)&gt;0,1,0),0)+IFERROR(IF(MATCH('Rater Responses'!F24,Config!$B$2:$B$6,0)&gt;0,1,0),0)+IFERROR(IF(MATCH('Rater Responses'!G24,Config!$B$2:$B$6,0)&gt;0,1,0),0)+IFERROR(IF(MATCH('Rater Responses'!H24,Config!$B$2:$B$6,0)&gt;0,1,0),0)+IFERROR(IF(MATCH('Rater Responses'!I24,Config!$B$2:$B$6,0)&gt;0,1,0),0)+IFERROR(IF(MATCH('Rater Responses'!J24,Config!$B$2:$B$6,0)&gt;0,1,0),0)+IFERROR(IF(MATCH('Rater Responses'!K24,Config!$B$2:$B$6,0)&gt;0,1,0),0)+IFERROR(IF(MATCH('Rater Responses'!L24,Config!$B$2:$B$6,0)&gt;0,1,0),0)+IFERROR(IF(MATCH('Rater Responses'!M24,Config!$B$2:$B$6,0)&gt;0,1,0),0))</f>
        <v>0</v>
      </c>
    </row>
    <row r="36" spans="2:16" ht="18" customHeight="1" x14ac:dyDescent="0.45">
      <c r="B36" s="90" t="s">
        <v>157</v>
      </c>
      <c r="C36" s="86"/>
      <c r="D36" s="86"/>
      <c r="E36" s="86"/>
      <c r="F36" s="86"/>
      <c r="G36" s="86"/>
      <c r="H36" s="86"/>
      <c r="N36" s="13" t="str">
        <f>IF((IFERROR(IF(MATCH('Rater Responses'!D25,Config!$B$2:$B$6,0)&gt;0,1,0),0)+IFERROR(IF(MATCH('Rater Responses'!E25,Config!$B$2:$B$6,0)&gt;0,1,0),0)+IFERROR(IF(MATCH('Rater Responses'!F25,Config!$B$2:$B$6,0)&gt;0,1,0),0)+IFERROR(IF(MATCH('Rater Responses'!G25,Config!$B$2:$B$6,0)&gt;0,1,0),0)+IFERROR(IF(MATCH('Rater Responses'!H25,Config!$B$2:$B$6,0)&gt;0,1,0),0)+IFERROR(IF(MATCH('Rater Responses'!I25,Config!$B$2:$B$6,0)&gt;0,1,0),0)+IFERROR(IF(MATCH('Rater Responses'!J25,Config!$B$2:$B$6,0)&gt;0,1,0),0)+IFERROR(IF(MATCH('Rater Responses'!K25,Config!$B$2:$B$6,0)&gt;0,1,0),0)+IFERROR(IF(MATCH('Rater Responses'!L25,Config!$B$2:$B$6,0)&gt;0,1,0),0)+IFERROR(IF(MATCH('Rater Responses'!M25,Config!$B$2:$B$6,0)&gt;0,1,0),0))=0,"",(IFERROR((MATCH('Rater Responses'!D25,Config!$B$2:$B$6,0)-1)*3,0)+IFERROR((MATCH('Rater Responses'!E25,Config!$B$2:$B$6,0)-1)*3,0)+IFERROR((MATCH('Rater Responses'!F25,Config!$B$2:$B$6,0)-1)*3,0)+IFERROR((MATCH('Rater Responses'!G25,Config!$B$2:$B$6,0)-1)*3,0)+IFERROR((MATCH('Rater Responses'!H25,Config!$B$2:$B$6,0)-1)*3,0)+IFERROR((MATCH('Rater Responses'!I25,Config!$B$2:$B$6,0)-1)*3,0)+IFERROR((MATCH('Rater Responses'!J25,Config!$B$2:$B$6,0)-1)*3,0)+IFERROR((MATCH('Rater Responses'!K25,Config!$B$2:$B$6,0)-1)*3,0)+IFERROR((MATCH('Rater Responses'!L25,Config!$B$2:$B$6,0)-1)*3,0)+IFERROR((MATCH('Rater Responses'!M25,Config!$B$2:$B$6,0)-1)*3,0))/(IFERROR(IF(MATCH('Rater Responses'!D25,Config!$B$2:$B$6,0)&gt;0,1,0),0)+IFERROR(IF(MATCH('Rater Responses'!E25,Config!$B$2:$B$6,0)&gt;0,1,0),0)+IFERROR(IF(MATCH('Rater Responses'!F25,Config!$B$2:$B$6,0)&gt;0,1,0),0)+IFERROR(IF(MATCH('Rater Responses'!G25,Config!$B$2:$B$6,0)&gt;0,1,0),0)+IFERROR(IF(MATCH('Rater Responses'!H25,Config!$B$2:$B$6,0)&gt;0,1,0),0)+IFERROR(IF(MATCH('Rater Responses'!I25,Config!$B$2:$B$6,0)&gt;0,1,0),0)+IFERROR(IF(MATCH('Rater Responses'!J25,Config!$B$2:$B$6,0)&gt;0,1,0),0)+IFERROR(IF(MATCH('Rater Responses'!K25,Config!$B$2:$B$6,0)&gt;0,1,0),0)+IFERROR(IF(MATCH('Rater Responses'!L25,Config!$B$2:$B$6,0)&gt;0,1,0),0)+IFERROR(IF(MATCH('Rater Responses'!M25,Config!$B$2:$B$6,0)&gt;0,1,0),0)))</f>
        <v/>
      </c>
      <c r="O36" s="14" t="s">
        <v>132</v>
      </c>
      <c r="P36" s="13">
        <f>(IFERROR(IF(MATCH('Rater Responses'!D25,Config!$B$2:$B$6,0)&gt;0,1,0),0)+IFERROR(IF(MATCH('Rater Responses'!E25,Config!$B$2:$B$6,0)&gt;0,1,0),0)+IFERROR(IF(MATCH('Rater Responses'!F25,Config!$B$2:$B$6,0)&gt;0,1,0),0)+IFERROR(IF(MATCH('Rater Responses'!G25,Config!$B$2:$B$6,0)&gt;0,1,0),0)+IFERROR(IF(MATCH('Rater Responses'!H25,Config!$B$2:$B$6,0)&gt;0,1,0),0)+IFERROR(IF(MATCH('Rater Responses'!I25,Config!$B$2:$B$6,0)&gt;0,1,0),0)+IFERROR(IF(MATCH('Rater Responses'!J25,Config!$B$2:$B$6,0)&gt;0,1,0),0)+IFERROR(IF(MATCH('Rater Responses'!K25,Config!$B$2:$B$6,0)&gt;0,1,0),0)+IFERROR(IF(MATCH('Rater Responses'!L25,Config!$B$2:$B$6,0)&gt;0,1,0),0)+IFERROR(IF(MATCH('Rater Responses'!M25,Config!$B$2:$B$6,0)&gt;0,1,0),0))</f>
        <v>0</v>
      </c>
    </row>
    <row r="37" spans="2:16" ht="14.25" customHeight="1" x14ac:dyDescent="0.45">
      <c r="B37" s="27" t="s">
        <v>128</v>
      </c>
      <c r="C37" s="133" t="str">
        <f>IF((IF('Rater Responses'!D46="",0,1)+IF('Rater Responses'!E46="",0,1)+IF('Rater Responses'!F46="",0,1)+IF('Rater Responses'!G46="",0,1)+IF('Rater Responses'!H46="",0,1)+IF('Rater Responses'!I46="",0,1)+IF('Rater Responses'!J46="",0,1)+IF('Rater Responses'!K46="",0,1)+IF('Rater Responses'!L46="",0,1)+IF('Rater Responses'!M46="",0,1))=0,"  (no comments)",IF('Rater Responses'!D46="","","R1: "&amp;'Rater Responses'!D46&amp;CHAR(10))&amp;IF('Rater Responses'!E46="","","R2: "&amp;'Rater Responses'!E46&amp;CHAR(10))&amp;IF('Rater Responses'!F46="","","R3: "&amp;'Rater Responses'!F46&amp;CHAR(10))&amp;IF('Rater Responses'!G46="","","R4: "&amp;'Rater Responses'!G46&amp;CHAR(10))&amp;IF('Rater Responses'!H46="","","R5: "&amp;'Rater Responses'!H46&amp;CHAR(10))&amp;IF('Rater Responses'!I46="","","R6: "&amp;'Rater Responses'!I46&amp;CHAR(10))&amp;IF('Rater Responses'!J46="","","R7: "&amp;'Rater Responses'!J46&amp;CHAR(10))&amp;IF('Rater Responses'!K46="","","R8: "&amp;'Rater Responses'!K46&amp;CHAR(10))&amp;IF('Rater Responses'!L46="","","R9: "&amp;'Rater Responses'!L46&amp;CHAR(10))&amp;IF('Rater Responses'!M46="","","R10: "&amp;'Rater Responses'!M46&amp;CHAR(10)))</f>
        <v xml:space="preserve">  (no comments)</v>
      </c>
      <c r="D37" s="131"/>
      <c r="E37" s="131"/>
      <c r="F37" s="131"/>
      <c r="G37" s="131"/>
      <c r="H37" s="131"/>
      <c r="N37" s="13" t="str">
        <f>IF((IFERROR(IF(MATCH('Rater Responses'!D26,Config!$B$2:$B$6,0)&gt;0,1,0),0)+IFERROR(IF(MATCH('Rater Responses'!E26,Config!$B$2:$B$6,0)&gt;0,1,0),0)+IFERROR(IF(MATCH('Rater Responses'!F26,Config!$B$2:$B$6,0)&gt;0,1,0),0)+IFERROR(IF(MATCH('Rater Responses'!G26,Config!$B$2:$B$6,0)&gt;0,1,0),0)+IFERROR(IF(MATCH('Rater Responses'!H26,Config!$B$2:$B$6,0)&gt;0,1,0),0)+IFERROR(IF(MATCH('Rater Responses'!I26,Config!$B$2:$B$6,0)&gt;0,1,0),0)+IFERROR(IF(MATCH('Rater Responses'!J26,Config!$B$2:$B$6,0)&gt;0,1,0),0)+IFERROR(IF(MATCH('Rater Responses'!K26,Config!$B$2:$B$6,0)&gt;0,1,0),0)+IFERROR(IF(MATCH('Rater Responses'!L26,Config!$B$2:$B$6,0)&gt;0,1,0),0)+IFERROR(IF(MATCH('Rater Responses'!M26,Config!$B$2:$B$6,0)&gt;0,1,0),0))=0,"",(IFERROR((MATCH('Rater Responses'!D26,Config!$B$2:$B$6,0)-1)*3,0)+IFERROR((MATCH('Rater Responses'!E26,Config!$B$2:$B$6,0)-1)*3,0)+IFERROR((MATCH('Rater Responses'!F26,Config!$B$2:$B$6,0)-1)*3,0)+IFERROR((MATCH('Rater Responses'!G26,Config!$B$2:$B$6,0)-1)*3,0)+IFERROR((MATCH('Rater Responses'!H26,Config!$B$2:$B$6,0)-1)*3,0)+IFERROR((MATCH('Rater Responses'!I26,Config!$B$2:$B$6,0)-1)*3,0)+IFERROR((MATCH('Rater Responses'!J26,Config!$B$2:$B$6,0)-1)*3,0)+IFERROR((MATCH('Rater Responses'!K26,Config!$B$2:$B$6,0)-1)*3,0)+IFERROR((MATCH('Rater Responses'!L26,Config!$B$2:$B$6,0)-1)*3,0)+IFERROR((MATCH('Rater Responses'!M26,Config!$B$2:$B$6,0)-1)*3,0))/(IFERROR(IF(MATCH('Rater Responses'!D26,Config!$B$2:$B$6,0)&gt;0,1,0),0)+IFERROR(IF(MATCH('Rater Responses'!E26,Config!$B$2:$B$6,0)&gt;0,1,0),0)+IFERROR(IF(MATCH('Rater Responses'!F26,Config!$B$2:$B$6,0)&gt;0,1,0),0)+IFERROR(IF(MATCH('Rater Responses'!G26,Config!$B$2:$B$6,0)&gt;0,1,0),0)+IFERROR(IF(MATCH('Rater Responses'!H26,Config!$B$2:$B$6,0)&gt;0,1,0),0)+IFERROR(IF(MATCH('Rater Responses'!I26,Config!$B$2:$B$6,0)&gt;0,1,0),0)+IFERROR(IF(MATCH('Rater Responses'!J26,Config!$B$2:$B$6,0)&gt;0,1,0),0)+IFERROR(IF(MATCH('Rater Responses'!K26,Config!$B$2:$B$6,0)&gt;0,1,0),0)+IFERROR(IF(MATCH('Rater Responses'!L26,Config!$B$2:$B$6,0)&gt;0,1,0),0)+IFERROR(IF(MATCH('Rater Responses'!M26,Config!$B$2:$B$6,0)&gt;0,1,0),0)))</f>
        <v/>
      </c>
      <c r="O37" s="14" t="s">
        <v>132</v>
      </c>
      <c r="P37" s="13">
        <f>(IFERROR(IF(MATCH('Rater Responses'!D26,Config!$B$2:$B$6,0)&gt;0,1,0),0)+IFERROR(IF(MATCH('Rater Responses'!E26,Config!$B$2:$B$6,0)&gt;0,1,0),0)+IFERROR(IF(MATCH('Rater Responses'!F26,Config!$B$2:$B$6,0)&gt;0,1,0),0)+IFERROR(IF(MATCH('Rater Responses'!G26,Config!$B$2:$B$6,0)&gt;0,1,0),0)+IFERROR(IF(MATCH('Rater Responses'!H26,Config!$B$2:$B$6,0)&gt;0,1,0),0)+IFERROR(IF(MATCH('Rater Responses'!I26,Config!$B$2:$B$6,0)&gt;0,1,0),0)+IFERROR(IF(MATCH('Rater Responses'!J26,Config!$B$2:$B$6,0)&gt;0,1,0),0)+IFERROR(IF(MATCH('Rater Responses'!K26,Config!$B$2:$B$6,0)&gt;0,1,0),0)+IFERROR(IF(MATCH('Rater Responses'!L26,Config!$B$2:$B$6,0)&gt;0,1,0),0)+IFERROR(IF(MATCH('Rater Responses'!M26,Config!$B$2:$B$6,0)&gt;0,1,0),0))</f>
        <v>0</v>
      </c>
    </row>
    <row r="38" spans="2:16" ht="3.75" customHeight="1" x14ac:dyDescent="0.5">
      <c r="B38" s="28"/>
      <c r="C38" s="26"/>
      <c r="D38" s="26"/>
      <c r="E38" s="26"/>
      <c r="F38" s="26"/>
      <c r="G38" s="26"/>
      <c r="H38" s="26"/>
      <c r="N38" s="13" t="str">
        <f>IF((IFERROR(IF(MATCH('Rater Responses'!D27,Config!$B$2:$B$6,0)&gt;0,1,0),0)+IFERROR(IF(MATCH('Rater Responses'!E27,Config!$B$2:$B$6,0)&gt;0,1,0),0)+IFERROR(IF(MATCH('Rater Responses'!F27,Config!$B$2:$B$6,0)&gt;0,1,0),0)+IFERROR(IF(MATCH('Rater Responses'!G27,Config!$B$2:$B$6,0)&gt;0,1,0),0)+IFERROR(IF(MATCH('Rater Responses'!H27,Config!$B$2:$B$6,0)&gt;0,1,0),0)+IFERROR(IF(MATCH('Rater Responses'!I27,Config!$B$2:$B$6,0)&gt;0,1,0),0)+IFERROR(IF(MATCH('Rater Responses'!J27,Config!$B$2:$B$6,0)&gt;0,1,0),0)+IFERROR(IF(MATCH('Rater Responses'!K27,Config!$B$2:$B$6,0)&gt;0,1,0),0)+IFERROR(IF(MATCH('Rater Responses'!L27,Config!$B$2:$B$6,0)&gt;0,1,0),0)+IFERROR(IF(MATCH('Rater Responses'!M27,Config!$B$2:$B$6,0)&gt;0,1,0),0))=0,"",(IFERROR((MATCH('Rater Responses'!D27,Config!$B$2:$B$6,0)-1)*3,0)+IFERROR((MATCH('Rater Responses'!E27,Config!$B$2:$B$6,0)-1)*3,0)+IFERROR((MATCH('Rater Responses'!F27,Config!$B$2:$B$6,0)-1)*3,0)+IFERROR((MATCH('Rater Responses'!G27,Config!$B$2:$B$6,0)-1)*3,0)+IFERROR((MATCH('Rater Responses'!H27,Config!$B$2:$B$6,0)-1)*3,0)+IFERROR((MATCH('Rater Responses'!I27,Config!$B$2:$B$6,0)-1)*3,0)+IFERROR((MATCH('Rater Responses'!J27,Config!$B$2:$B$6,0)-1)*3,0)+IFERROR((MATCH('Rater Responses'!K27,Config!$B$2:$B$6,0)-1)*3,0)+IFERROR((MATCH('Rater Responses'!L27,Config!$B$2:$B$6,0)-1)*3,0)+IFERROR((MATCH('Rater Responses'!M27,Config!$B$2:$B$6,0)-1)*3,0))/(IFERROR(IF(MATCH('Rater Responses'!D27,Config!$B$2:$B$6,0)&gt;0,1,0),0)+IFERROR(IF(MATCH('Rater Responses'!E27,Config!$B$2:$B$6,0)&gt;0,1,0),0)+IFERROR(IF(MATCH('Rater Responses'!F27,Config!$B$2:$B$6,0)&gt;0,1,0),0)+IFERROR(IF(MATCH('Rater Responses'!G27,Config!$B$2:$B$6,0)&gt;0,1,0),0)+IFERROR(IF(MATCH('Rater Responses'!H27,Config!$B$2:$B$6,0)&gt;0,1,0),0)+IFERROR(IF(MATCH('Rater Responses'!I27,Config!$B$2:$B$6,0)&gt;0,1,0),0)+IFERROR(IF(MATCH('Rater Responses'!J27,Config!$B$2:$B$6,0)&gt;0,1,0),0)+IFERROR(IF(MATCH('Rater Responses'!K27,Config!$B$2:$B$6,0)&gt;0,1,0),0)+IFERROR(IF(MATCH('Rater Responses'!L27,Config!$B$2:$B$6,0)&gt;0,1,0),0)+IFERROR(IF(MATCH('Rater Responses'!M27,Config!$B$2:$B$6,0)&gt;0,1,0),0)))</f>
        <v/>
      </c>
      <c r="O38" s="14" t="s">
        <v>132</v>
      </c>
      <c r="P38" s="13">
        <f>(IFERROR(IF(MATCH('Rater Responses'!D27,Config!$B$2:$B$6,0)&gt;0,1,0),0)+IFERROR(IF(MATCH('Rater Responses'!E27,Config!$B$2:$B$6,0)&gt;0,1,0),0)+IFERROR(IF(MATCH('Rater Responses'!F27,Config!$B$2:$B$6,0)&gt;0,1,0),0)+IFERROR(IF(MATCH('Rater Responses'!G27,Config!$B$2:$B$6,0)&gt;0,1,0),0)+IFERROR(IF(MATCH('Rater Responses'!H27,Config!$B$2:$B$6,0)&gt;0,1,0),0)+IFERROR(IF(MATCH('Rater Responses'!I27,Config!$B$2:$B$6,0)&gt;0,1,0),0)+IFERROR(IF(MATCH('Rater Responses'!J27,Config!$B$2:$B$6,0)&gt;0,1,0),0)+IFERROR(IF(MATCH('Rater Responses'!K27,Config!$B$2:$B$6,0)&gt;0,1,0),0)+IFERROR(IF(MATCH('Rater Responses'!L27,Config!$B$2:$B$6,0)&gt;0,1,0),0)+IFERROR(IF(MATCH('Rater Responses'!M27,Config!$B$2:$B$6,0)&gt;0,1,0),0))</f>
        <v>0</v>
      </c>
    </row>
    <row r="39" spans="2:16" ht="14.25" customHeight="1" x14ac:dyDescent="0.45">
      <c r="B39" s="29" t="s">
        <v>129</v>
      </c>
      <c r="C39" s="133" t="str">
        <f>IF((IF('Rater Responses'!D47="",0,1)+IF('Rater Responses'!E47="",0,1)+IF('Rater Responses'!F47="",0,1)+IF('Rater Responses'!G47="",0,1)+IF('Rater Responses'!H47="",0,1)+IF('Rater Responses'!I47="",0,1)+IF('Rater Responses'!J47="",0,1)+IF('Rater Responses'!K47="",0,1)+IF('Rater Responses'!L47="",0,1)+IF('Rater Responses'!M47="",0,1))=0,"  (no comments)",IF('Rater Responses'!D47="","","R1: "&amp;'Rater Responses'!D47&amp;CHAR(10))&amp;IF('Rater Responses'!E47="","","R2: "&amp;'Rater Responses'!E47&amp;CHAR(10))&amp;IF('Rater Responses'!F47="","","R3: "&amp;'Rater Responses'!F47&amp;CHAR(10))&amp;IF('Rater Responses'!G47="","","R4: "&amp;'Rater Responses'!G47&amp;CHAR(10))&amp;IF('Rater Responses'!H47="","","R5: "&amp;'Rater Responses'!H47&amp;CHAR(10))&amp;IF('Rater Responses'!I47="","","R6: "&amp;'Rater Responses'!I47&amp;CHAR(10))&amp;IF('Rater Responses'!J47="","","R7: "&amp;'Rater Responses'!J47&amp;CHAR(10))&amp;IF('Rater Responses'!K47="","","R8: "&amp;'Rater Responses'!K47&amp;CHAR(10))&amp;IF('Rater Responses'!L47="","","R9: "&amp;'Rater Responses'!L47&amp;CHAR(10))&amp;IF('Rater Responses'!M47="","","R10: "&amp;'Rater Responses'!M47&amp;CHAR(10)))</f>
        <v xml:space="preserve">  (no comments)</v>
      </c>
      <c r="D39" s="131"/>
      <c r="E39" s="131"/>
      <c r="F39" s="131"/>
      <c r="G39" s="131"/>
      <c r="H39" s="131"/>
      <c r="N39" s="13" t="str">
        <f>IF((IFERROR(IF(MATCH('Rater Responses'!D28,Config!$B$2:$B$6,0)&gt;0,1,0),0)+IFERROR(IF(MATCH('Rater Responses'!E28,Config!$B$2:$B$6,0)&gt;0,1,0),0)+IFERROR(IF(MATCH('Rater Responses'!F28,Config!$B$2:$B$6,0)&gt;0,1,0),0)+IFERROR(IF(MATCH('Rater Responses'!G28,Config!$B$2:$B$6,0)&gt;0,1,0),0)+IFERROR(IF(MATCH('Rater Responses'!H28,Config!$B$2:$B$6,0)&gt;0,1,0),0)+IFERROR(IF(MATCH('Rater Responses'!I28,Config!$B$2:$B$6,0)&gt;0,1,0),0)+IFERROR(IF(MATCH('Rater Responses'!J28,Config!$B$2:$B$6,0)&gt;0,1,0),0)+IFERROR(IF(MATCH('Rater Responses'!K28,Config!$B$2:$B$6,0)&gt;0,1,0),0)+IFERROR(IF(MATCH('Rater Responses'!L28,Config!$B$2:$B$6,0)&gt;0,1,0),0)+IFERROR(IF(MATCH('Rater Responses'!M28,Config!$B$2:$B$6,0)&gt;0,1,0),0))=0,"",(IFERROR((MATCH('Rater Responses'!D28,Config!$B$2:$B$6,0)-1)*3,0)+IFERROR((MATCH('Rater Responses'!E28,Config!$B$2:$B$6,0)-1)*3,0)+IFERROR((MATCH('Rater Responses'!F28,Config!$B$2:$B$6,0)-1)*3,0)+IFERROR((MATCH('Rater Responses'!G28,Config!$B$2:$B$6,0)-1)*3,0)+IFERROR((MATCH('Rater Responses'!H28,Config!$B$2:$B$6,0)-1)*3,0)+IFERROR((MATCH('Rater Responses'!I28,Config!$B$2:$B$6,0)-1)*3,0)+IFERROR((MATCH('Rater Responses'!J28,Config!$B$2:$B$6,0)-1)*3,0)+IFERROR((MATCH('Rater Responses'!K28,Config!$B$2:$B$6,0)-1)*3,0)+IFERROR((MATCH('Rater Responses'!L28,Config!$B$2:$B$6,0)-1)*3,0)+IFERROR((MATCH('Rater Responses'!M28,Config!$B$2:$B$6,0)-1)*3,0))/(IFERROR(IF(MATCH('Rater Responses'!D28,Config!$B$2:$B$6,0)&gt;0,1,0),0)+IFERROR(IF(MATCH('Rater Responses'!E28,Config!$B$2:$B$6,0)&gt;0,1,0),0)+IFERROR(IF(MATCH('Rater Responses'!F28,Config!$B$2:$B$6,0)&gt;0,1,0),0)+IFERROR(IF(MATCH('Rater Responses'!G28,Config!$B$2:$B$6,0)&gt;0,1,0),0)+IFERROR(IF(MATCH('Rater Responses'!H28,Config!$B$2:$B$6,0)&gt;0,1,0),0)+IFERROR(IF(MATCH('Rater Responses'!I28,Config!$B$2:$B$6,0)&gt;0,1,0),0)+IFERROR(IF(MATCH('Rater Responses'!J28,Config!$B$2:$B$6,0)&gt;0,1,0),0)+IFERROR(IF(MATCH('Rater Responses'!K28,Config!$B$2:$B$6,0)&gt;0,1,0),0)+IFERROR(IF(MATCH('Rater Responses'!L28,Config!$B$2:$B$6,0)&gt;0,1,0),0)+IFERROR(IF(MATCH('Rater Responses'!M28,Config!$B$2:$B$6,0)&gt;0,1,0),0)))</f>
        <v/>
      </c>
      <c r="O39" s="14" t="s">
        <v>132</v>
      </c>
      <c r="P39" s="13">
        <f>(IFERROR(IF(MATCH('Rater Responses'!D28,Config!$B$2:$B$6,0)&gt;0,1,0),0)+IFERROR(IF(MATCH('Rater Responses'!E28,Config!$B$2:$B$6,0)&gt;0,1,0),0)+IFERROR(IF(MATCH('Rater Responses'!F28,Config!$B$2:$B$6,0)&gt;0,1,0),0)+IFERROR(IF(MATCH('Rater Responses'!G28,Config!$B$2:$B$6,0)&gt;0,1,0),0)+IFERROR(IF(MATCH('Rater Responses'!H28,Config!$B$2:$B$6,0)&gt;0,1,0),0)+IFERROR(IF(MATCH('Rater Responses'!I28,Config!$B$2:$B$6,0)&gt;0,1,0),0)+IFERROR(IF(MATCH('Rater Responses'!J28,Config!$B$2:$B$6,0)&gt;0,1,0),0)+IFERROR(IF(MATCH('Rater Responses'!K28,Config!$B$2:$B$6,0)&gt;0,1,0),0)+IFERROR(IF(MATCH('Rater Responses'!L28,Config!$B$2:$B$6,0)&gt;0,1,0),0)+IFERROR(IF(MATCH('Rater Responses'!M28,Config!$B$2:$B$6,0)&gt;0,1,0),0))</f>
        <v>0</v>
      </c>
    </row>
    <row r="40" spans="2:16" ht="3.75" customHeight="1" x14ac:dyDescent="0.5">
      <c r="B40" s="28"/>
      <c r="C40" s="26"/>
      <c r="D40" s="26"/>
      <c r="E40" s="26"/>
      <c r="F40" s="26"/>
      <c r="G40" s="26"/>
      <c r="H40" s="26"/>
      <c r="N40" s="13" t="str">
        <f>IF((IFERROR(IF(MATCH('Rater Responses'!D29,Config!$B$2:$B$6,0)&gt;0,1,0),0)+IFERROR(IF(MATCH('Rater Responses'!E29,Config!$B$2:$B$6,0)&gt;0,1,0),0)+IFERROR(IF(MATCH('Rater Responses'!F29,Config!$B$2:$B$6,0)&gt;0,1,0),0)+IFERROR(IF(MATCH('Rater Responses'!G29,Config!$B$2:$B$6,0)&gt;0,1,0),0)+IFERROR(IF(MATCH('Rater Responses'!H29,Config!$B$2:$B$6,0)&gt;0,1,0),0)+IFERROR(IF(MATCH('Rater Responses'!I29,Config!$B$2:$B$6,0)&gt;0,1,0),0)+IFERROR(IF(MATCH('Rater Responses'!J29,Config!$B$2:$B$6,0)&gt;0,1,0),0)+IFERROR(IF(MATCH('Rater Responses'!K29,Config!$B$2:$B$6,0)&gt;0,1,0),0)+IFERROR(IF(MATCH('Rater Responses'!L29,Config!$B$2:$B$6,0)&gt;0,1,0),0)+IFERROR(IF(MATCH('Rater Responses'!M29,Config!$B$2:$B$6,0)&gt;0,1,0),0))=0,"",(IFERROR((MATCH('Rater Responses'!D29,Config!$B$2:$B$6,0)-1)*3,0)+IFERROR((MATCH('Rater Responses'!E29,Config!$B$2:$B$6,0)-1)*3,0)+IFERROR((MATCH('Rater Responses'!F29,Config!$B$2:$B$6,0)-1)*3,0)+IFERROR((MATCH('Rater Responses'!G29,Config!$B$2:$B$6,0)-1)*3,0)+IFERROR((MATCH('Rater Responses'!H29,Config!$B$2:$B$6,0)-1)*3,0)+IFERROR((MATCH('Rater Responses'!I29,Config!$B$2:$B$6,0)-1)*3,0)+IFERROR((MATCH('Rater Responses'!J29,Config!$B$2:$B$6,0)-1)*3,0)+IFERROR((MATCH('Rater Responses'!K29,Config!$B$2:$B$6,0)-1)*3,0)+IFERROR((MATCH('Rater Responses'!L29,Config!$B$2:$B$6,0)-1)*3,0)+IFERROR((MATCH('Rater Responses'!M29,Config!$B$2:$B$6,0)-1)*3,0))/(IFERROR(IF(MATCH('Rater Responses'!D29,Config!$B$2:$B$6,0)&gt;0,1,0),0)+IFERROR(IF(MATCH('Rater Responses'!E29,Config!$B$2:$B$6,0)&gt;0,1,0),0)+IFERROR(IF(MATCH('Rater Responses'!F29,Config!$B$2:$B$6,0)&gt;0,1,0),0)+IFERROR(IF(MATCH('Rater Responses'!G29,Config!$B$2:$B$6,0)&gt;0,1,0),0)+IFERROR(IF(MATCH('Rater Responses'!H29,Config!$B$2:$B$6,0)&gt;0,1,0),0)+IFERROR(IF(MATCH('Rater Responses'!I29,Config!$B$2:$B$6,0)&gt;0,1,0),0)+IFERROR(IF(MATCH('Rater Responses'!J29,Config!$B$2:$B$6,0)&gt;0,1,0),0)+IFERROR(IF(MATCH('Rater Responses'!K29,Config!$B$2:$B$6,0)&gt;0,1,0),0)+IFERROR(IF(MATCH('Rater Responses'!L29,Config!$B$2:$B$6,0)&gt;0,1,0),0)+IFERROR(IF(MATCH('Rater Responses'!M29,Config!$B$2:$B$6,0)&gt;0,1,0),0)))</f>
        <v/>
      </c>
      <c r="O40" s="14" t="s">
        <v>133</v>
      </c>
      <c r="P40" s="13">
        <f>(IFERROR(IF(MATCH('Rater Responses'!D29,Config!$B$2:$B$6,0)&gt;0,1,0),0)+IFERROR(IF(MATCH('Rater Responses'!E29,Config!$B$2:$B$6,0)&gt;0,1,0),0)+IFERROR(IF(MATCH('Rater Responses'!F29,Config!$B$2:$B$6,0)&gt;0,1,0),0)+IFERROR(IF(MATCH('Rater Responses'!G29,Config!$B$2:$B$6,0)&gt;0,1,0),0)+IFERROR(IF(MATCH('Rater Responses'!H29,Config!$B$2:$B$6,0)&gt;0,1,0),0)+IFERROR(IF(MATCH('Rater Responses'!I29,Config!$B$2:$B$6,0)&gt;0,1,0),0)+IFERROR(IF(MATCH('Rater Responses'!J29,Config!$B$2:$B$6,0)&gt;0,1,0),0)+IFERROR(IF(MATCH('Rater Responses'!K29,Config!$B$2:$B$6,0)&gt;0,1,0),0)+IFERROR(IF(MATCH('Rater Responses'!L29,Config!$B$2:$B$6,0)&gt;0,1,0),0)+IFERROR(IF(MATCH('Rater Responses'!M29,Config!$B$2:$B$6,0)&gt;0,1,0),0))</f>
        <v>0</v>
      </c>
    </row>
    <row r="41" spans="2:16" ht="14.25" customHeight="1" x14ac:dyDescent="0.45">
      <c r="B41" s="30" t="s">
        <v>130</v>
      </c>
      <c r="C41" s="133" t="str">
        <f>IF((IF('Rater Responses'!D48="",0,1)+IF('Rater Responses'!E48="",0,1)+IF('Rater Responses'!F48="",0,1)+IF('Rater Responses'!G48="",0,1)+IF('Rater Responses'!H48="",0,1)+IF('Rater Responses'!I48="",0,1)+IF('Rater Responses'!J48="",0,1)+IF('Rater Responses'!K48="",0,1)+IF('Rater Responses'!L48="",0,1)+IF('Rater Responses'!M48="",0,1))=0,"  (no comments)",IF('Rater Responses'!D48="","","R1: "&amp;'Rater Responses'!D48&amp;CHAR(10))&amp;IF('Rater Responses'!E48="","","R2: "&amp;'Rater Responses'!E48&amp;CHAR(10))&amp;IF('Rater Responses'!F48="","","R3: "&amp;'Rater Responses'!F48&amp;CHAR(10))&amp;IF('Rater Responses'!G48="","","R4: "&amp;'Rater Responses'!G48&amp;CHAR(10))&amp;IF('Rater Responses'!H48="","","R5: "&amp;'Rater Responses'!H48&amp;CHAR(10))&amp;IF('Rater Responses'!I48="","","R6: "&amp;'Rater Responses'!I48&amp;CHAR(10))&amp;IF('Rater Responses'!J48="","","R7: "&amp;'Rater Responses'!J48&amp;CHAR(10))&amp;IF('Rater Responses'!K48="","","R8: "&amp;'Rater Responses'!K48&amp;CHAR(10))&amp;IF('Rater Responses'!L48="","","R9: "&amp;'Rater Responses'!L48&amp;CHAR(10))&amp;IF('Rater Responses'!M48="","","R10: "&amp;'Rater Responses'!M48&amp;CHAR(10)))</f>
        <v xml:space="preserve">  (no comments)</v>
      </c>
      <c r="D41" s="131"/>
      <c r="E41" s="131"/>
      <c r="F41" s="131"/>
      <c r="G41" s="131"/>
      <c r="H41" s="131"/>
      <c r="N41" s="13" t="str">
        <f>IF((IFERROR(IF(MATCH('Rater Responses'!D30,Config!$B$2:$B$6,0)&gt;0,1,0),0)+IFERROR(IF(MATCH('Rater Responses'!E30,Config!$B$2:$B$6,0)&gt;0,1,0),0)+IFERROR(IF(MATCH('Rater Responses'!F30,Config!$B$2:$B$6,0)&gt;0,1,0),0)+IFERROR(IF(MATCH('Rater Responses'!G30,Config!$B$2:$B$6,0)&gt;0,1,0),0)+IFERROR(IF(MATCH('Rater Responses'!H30,Config!$B$2:$B$6,0)&gt;0,1,0),0)+IFERROR(IF(MATCH('Rater Responses'!I30,Config!$B$2:$B$6,0)&gt;0,1,0),0)+IFERROR(IF(MATCH('Rater Responses'!J30,Config!$B$2:$B$6,0)&gt;0,1,0),0)+IFERROR(IF(MATCH('Rater Responses'!K30,Config!$B$2:$B$6,0)&gt;0,1,0),0)+IFERROR(IF(MATCH('Rater Responses'!L30,Config!$B$2:$B$6,0)&gt;0,1,0),0)+IFERROR(IF(MATCH('Rater Responses'!M30,Config!$B$2:$B$6,0)&gt;0,1,0),0))=0,"",(IFERROR((MATCH('Rater Responses'!D30,Config!$B$2:$B$6,0)-1)*3,0)+IFERROR((MATCH('Rater Responses'!E30,Config!$B$2:$B$6,0)-1)*3,0)+IFERROR((MATCH('Rater Responses'!F30,Config!$B$2:$B$6,0)-1)*3,0)+IFERROR((MATCH('Rater Responses'!G30,Config!$B$2:$B$6,0)-1)*3,0)+IFERROR((MATCH('Rater Responses'!H30,Config!$B$2:$B$6,0)-1)*3,0)+IFERROR((MATCH('Rater Responses'!I30,Config!$B$2:$B$6,0)-1)*3,0)+IFERROR((MATCH('Rater Responses'!J30,Config!$B$2:$B$6,0)-1)*3,0)+IFERROR((MATCH('Rater Responses'!K30,Config!$B$2:$B$6,0)-1)*3,0)+IFERROR((MATCH('Rater Responses'!L30,Config!$B$2:$B$6,0)-1)*3,0)+IFERROR((MATCH('Rater Responses'!M30,Config!$B$2:$B$6,0)-1)*3,0))/(IFERROR(IF(MATCH('Rater Responses'!D30,Config!$B$2:$B$6,0)&gt;0,1,0),0)+IFERROR(IF(MATCH('Rater Responses'!E30,Config!$B$2:$B$6,0)&gt;0,1,0),0)+IFERROR(IF(MATCH('Rater Responses'!F30,Config!$B$2:$B$6,0)&gt;0,1,0),0)+IFERROR(IF(MATCH('Rater Responses'!G30,Config!$B$2:$B$6,0)&gt;0,1,0),0)+IFERROR(IF(MATCH('Rater Responses'!H30,Config!$B$2:$B$6,0)&gt;0,1,0),0)+IFERROR(IF(MATCH('Rater Responses'!I30,Config!$B$2:$B$6,0)&gt;0,1,0),0)+IFERROR(IF(MATCH('Rater Responses'!J30,Config!$B$2:$B$6,0)&gt;0,1,0),0)+IFERROR(IF(MATCH('Rater Responses'!K30,Config!$B$2:$B$6,0)&gt;0,1,0),0)+IFERROR(IF(MATCH('Rater Responses'!L30,Config!$B$2:$B$6,0)&gt;0,1,0),0)+IFERROR(IF(MATCH('Rater Responses'!M30,Config!$B$2:$B$6,0)&gt;0,1,0),0)))</f>
        <v/>
      </c>
      <c r="O41" s="14" t="s">
        <v>133</v>
      </c>
      <c r="P41" s="13">
        <f>(IFERROR(IF(MATCH('Rater Responses'!D30,Config!$B$2:$B$6,0)&gt;0,1,0),0)+IFERROR(IF(MATCH('Rater Responses'!E30,Config!$B$2:$B$6,0)&gt;0,1,0),0)+IFERROR(IF(MATCH('Rater Responses'!F30,Config!$B$2:$B$6,0)&gt;0,1,0),0)+IFERROR(IF(MATCH('Rater Responses'!G30,Config!$B$2:$B$6,0)&gt;0,1,0),0)+IFERROR(IF(MATCH('Rater Responses'!H30,Config!$B$2:$B$6,0)&gt;0,1,0),0)+IFERROR(IF(MATCH('Rater Responses'!I30,Config!$B$2:$B$6,0)&gt;0,1,0),0)+IFERROR(IF(MATCH('Rater Responses'!J30,Config!$B$2:$B$6,0)&gt;0,1,0),0)+IFERROR(IF(MATCH('Rater Responses'!K30,Config!$B$2:$B$6,0)&gt;0,1,0),0)+IFERROR(IF(MATCH('Rater Responses'!L30,Config!$B$2:$B$6,0)&gt;0,1,0),0)+IFERROR(IF(MATCH('Rater Responses'!M30,Config!$B$2:$B$6,0)&gt;0,1,0),0))</f>
        <v>0</v>
      </c>
    </row>
    <row r="42" spans="2:16" ht="3.75" customHeight="1" x14ac:dyDescent="0.5">
      <c r="B42" s="28"/>
      <c r="C42" s="26"/>
      <c r="D42" s="26"/>
      <c r="E42" s="26"/>
      <c r="F42" s="26"/>
      <c r="G42" s="26"/>
      <c r="H42" s="26"/>
      <c r="N42" s="13" t="str">
        <f>IF((IFERROR(IF(MATCH('Rater Responses'!D31,Config!$B$2:$B$6,0)&gt;0,1,0),0)+IFERROR(IF(MATCH('Rater Responses'!E31,Config!$B$2:$B$6,0)&gt;0,1,0),0)+IFERROR(IF(MATCH('Rater Responses'!F31,Config!$B$2:$B$6,0)&gt;0,1,0),0)+IFERROR(IF(MATCH('Rater Responses'!G31,Config!$B$2:$B$6,0)&gt;0,1,0),0)+IFERROR(IF(MATCH('Rater Responses'!H31,Config!$B$2:$B$6,0)&gt;0,1,0),0)+IFERROR(IF(MATCH('Rater Responses'!I31,Config!$B$2:$B$6,0)&gt;0,1,0),0)+IFERROR(IF(MATCH('Rater Responses'!J31,Config!$B$2:$B$6,0)&gt;0,1,0),0)+IFERROR(IF(MATCH('Rater Responses'!K31,Config!$B$2:$B$6,0)&gt;0,1,0),0)+IFERROR(IF(MATCH('Rater Responses'!L31,Config!$B$2:$B$6,0)&gt;0,1,0),0)+IFERROR(IF(MATCH('Rater Responses'!M31,Config!$B$2:$B$6,0)&gt;0,1,0),0))=0,"",(IFERROR((MATCH('Rater Responses'!D31,Config!$B$2:$B$6,0)-1)*3,0)+IFERROR((MATCH('Rater Responses'!E31,Config!$B$2:$B$6,0)-1)*3,0)+IFERROR((MATCH('Rater Responses'!F31,Config!$B$2:$B$6,0)-1)*3,0)+IFERROR((MATCH('Rater Responses'!G31,Config!$B$2:$B$6,0)-1)*3,0)+IFERROR((MATCH('Rater Responses'!H31,Config!$B$2:$B$6,0)-1)*3,0)+IFERROR((MATCH('Rater Responses'!I31,Config!$B$2:$B$6,0)-1)*3,0)+IFERROR((MATCH('Rater Responses'!J31,Config!$B$2:$B$6,0)-1)*3,0)+IFERROR((MATCH('Rater Responses'!K31,Config!$B$2:$B$6,0)-1)*3,0)+IFERROR((MATCH('Rater Responses'!L31,Config!$B$2:$B$6,0)-1)*3,0)+IFERROR((MATCH('Rater Responses'!M31,Config!$B$2:$B$6,0)-1)*3,0))/(IFERROR(IF(MATCH('Rater Responses'!D31,Config!$B$2:$B$6,0)&gt;0,1,0),0)+IFERROR(IF(MATCH('Rater Responses'!E31,Config!$B$2:$B$6,0)&gt;0,1,0),0)+IFERROR(IF(MATCH('Rater Responses'!F31,Config!$B$2:$B$6,0)&gt;0,1,0),0)+IFERROR(IF(MATCH('Rater Responses'!G31,Config!$B$2:$B$6,0)&gt;0,1,0),0)+IFERROR(IF(MATCH('Rater Responses'!H31,Config!$B$2:$B$6,0)&gt;0,1,0),0)+IFERROR(IF(MATCH('Rater Responses'!I31,Config!$B$2:$B$6,0)&gt;0,1,0),0)+IFERROR(IF(MATCH('Rater Responses'!J31,Config!$B$2:$B$6,0)&gt;0,1,0),0)+IFERROR(IF(MATCH('Rater Responses'!K31,Config!$B$2:$B$6,0)&gt;0,1,0),0)+IFERROR(IF(MATCH('Rater Responses'!L31,Config!$B$2:$B$6,0)&gt;0,1,0),0)+IFERROR(IF(MATCH('Rater Responses'!M31,Config!$B$2:$B$6,0)&gt;0,1,0),0)))</f>
        <v/>
      </c>
      <c r="O42" s="14" t="s">
        <v>133</v>
      </c>
      <c r="P42" s="13">
        <f>(IFERROR(IF(MATCH('Rater Responses'!D31,Config!$B$2:$B$6,0)&gt;0,1,0),0)+IFERROR(IF(MATCH('Rater Responses'!E31,Config!$B$2:$B$6,0)&gt;0,1,0),0)+IFERROR(IF(MATCH('Rater Responses'!F31,Config!$B$2:$B$6,0)&gt;0,1,0),0)+IFERROR(IF(MATCH('Rater Responses'!G31,Config!$B$2:$B$6,0)&gt;0,1,0),0)+IFERROR(IF(MATCH('Rater Responses'!H31,Config!$B$2:$B$6,0)&gt;0,1,0),0)+IFERROR(IF(MATCH('Rater Responses'!I31,Config!$B$2:$B$6,0)&gt;0,1,0),0)+IFERROR(IF(MATCH('Rater Responses'!J31,Config!$B$2:$B$6,0)&gt;0,1,0),0)+IFERROR(IF(MATCH('Rater Responses'!K31,Config!$B$2:$B$6,0)&gt;0,1,0),0)+IFERROR(IF(MATCH('Rater Responses'!L31,Config!$B$2:$B$6,0)&gt;0,1,0),0)+IFERROR(IF(MATCH('Rater Responses'!M31,Config!$B$2:$B$6,0)&gt;0,1,0),0))</f>
        <v>0</v>
      </c>
    </row>
    <row r="43" spans="2:16" ht="14.25" customHeight="1" x14ac:dyDescent="0.45">
      <c r="B43" s="29" t="s">
        <v>131</v>
      </c>
      <c r="C43" s="133" t="str">
        <f>IF((IF('Rater Responses'!D49="",0,1)+IF('Rater Responses'!E49="",0,1)+IF('Rater Responses'!F49="",0,1)+IF('Rater Responses'!G49="",0,1)+IF('Rater Responses'!H49="",0,1)+IF('Rater Responses'!I49="",0,1)+IF('Rater Responses'!J49="",0,1)+IF('Rater Responses'!K49="",0,1)+IF('Rater Responses'!L49="",0,1)+IF('Rater Responses'!M49="",0,1))=0,"  (no comments)",IF('Rater Responses'!D49="","","R1: "&amp;'Rater Responses'!D49&amp;CHAR(10))&amp;IF('Rater Responses'!E49="","","R2: "&amp;'Rater Responses'!E49&amp;CHAR(10))&amp;IF('Rater Responses'!F49="","","R3: "&amp;'Rater Responses'!F49&amp;CHAR(10))&amp;IF('Rater Responses'!G49="","","R4: "&amp;'Rater Responses'!G49&amp;CHAR(10))&amp;IF('Rater Responses'!H49="","","R5: "&amp;'Rater Responses'!H49&amp;CHAR(10))&amp;IF('Rater Responses'!I49="","","R6: "&amp;'Rater Responses'!I49&amp;CHAR(10))&amp;IF('Rater Responses'!J49="","","R7: "&amp;'Rater Responses'!J49&amp;CHAR(10))&amp;IF('Rater Responses'!K49="","","R8: "&amp;'Rater Responses'!K49&amp;CHAR(10))&amp;IF('Rater Responses'!L49="","","R9: "&amp;'Rater Responses'!L49&amp;CHAR(10))&amp;IF('Rater Responses'!M49="","","R10: "&amp;'Rater Responses'!M49&amp;CHAR(10)))</f>
        <v xml:space="preserve">  (no comments)</v>
      </c>
      <c r="D43" s="131"/>
      <c r="E43" s="131"/>
      <c r="F43" s="131"/>
      <c r="G43" s="131"/>
      <c r="H43" s="131"/>
      <c r="N43" s="13" t="str">
        <f>IF((IFERROR(IF(MATCH('Rater Responses'!D32,Config!$B$2:$B$6,0)&gt;0,1,0),0)+IFERROR(IF(MATCH('Rater Responses'!E32,Config!$B$2:$B$6,0)&gt;0,1,0),0)+IFERROR(IF(MATCH('Rater Responses'!F32,Config!$B$2:$B$6,0)&gt;0,1,0),0)+IFERROR(IF(MATCH('Rater Responses'!G32,Config!$B$2:$B$6,0)&gt;0,1,0),0)+IFERROR(IF(MATCH('Rater Responses'!H32,Config!$B$2:$B$6,0)&gt;0,1,0),0)+IFERROR(IF(MATCH('Rater Responses'!I32,Config!$B$2:$B$6,0)&gt;0,1,0),0)+IFERROR(IF(MATCH('Rater Responses'!J32,Config!$B$2:$B$6,0)&gt;0,1,0),0)+IFERROR(IF(MATCH('Rater Responses'!K32,Config!$B$2:$B$6,0)&gt;0,1,0),0)+IFERROR(IF(MATCH('Rater Responses'!L32,Config!$B$2:$B$6,0)&gt;0,1,0),0)+IFERROR(IF(MATCH('Rater Responses'!M32,Config!$B$2:$B$6,0)&gt;0,1,0),0))=0,"",(IFERROR((MATCH('Rater Responses'!D32,Config!$B$2:$B$6,0)-1)*3,0)+IFERROR((MATCH('Rater Responses'!E32,Config!$B$2:$B$6,0)-1)*3,0)+IFERROR((MATCH('Rater Responses'!F32,Config!$B$2:$B$6,0)-1)*3,0)+IFERROR((MATCH('Rater Responses'!G32,Config!$B$2:$B$6,0)-1)*3,0)+IFERROR((MATCH('Rater Responses'!H32,Config!$B$2:$B$6,0)-1)*3,0)+IFERROR((MATCH('Rater Responses'!I32,Config!$B$2:$B$6,0)-1)*3,0)+IFERROR((MATCH('Rater Responses'!J32,Config!$B$2:$B$6,0)-1)*3,0)+IFERROR((MATCH('Rater Responses'!K32,Config!$B$2:$B$6,0)-1)*3,0)+IFERROR((MATCH('Rater Responses'!L32,Config!$B$2:$B$6,0)-1)*3,0)+IFERROR((MATCH('Rater Responses'!M32,Config!$B$2:$B$6,0)-1)*3,0))/(IFERROR(IF(MATCH('Rater Responses'!D32,Config!$B$2:$B$6,0)&gt;0,1,0),0)+IFERROR(IF(MATCH('Rater Responses'!E32,Config!$B$2:$B$6,0)&gt;0,1,0),0)+IFERROR(IF(MATCH('Rater Responses'!F32,Config!$B$2:$B$6,0)&gt;0,1,0),0)+IFERROR(IF(MATCH('Rater Responses'!G32,Config!$B$2:$B$6,0)&gt;0,1,0),0)+IFERROR(IF(MATCH('Rater Responses'!H32,Config!$B$2:$B$6,0)&gt;0,1,0),0)+IFERROR(IF(MATCH('Rater Responses'!I32,Config!$B$2:$B$6,0)&gt;0,1,0),0)+IFERROR(IF(MATCH('Rater Responses'!J32,Config!$B$2:$B$6,0)&gt;0,1,0),0)+IFERROR(IF(MATCH('Rater Responses'!K32,Config!$B$2:$B$6,0)&gt;0,1,0),0)+IFERROR(IF(MATCH('Rater Responses'!L32,Config!$B$2:$B$6,0)&gt;0,1,0),0)+IFERROR(IF(MATCH('Rater Responses'!M32,Config!$B$2:$B$6,0)&gt;0,1,0),0)))</f>
        <v/>
      </c>
      <c r="O43" s="14" t="s">
        <v>133</v>
      </c>
      <c r="P43" s="13">
        <f>(IFERROR(IF(MATCH('Rater Responses'!D32,Config!$B$2:$B$6,0)&gt;0,1,0),0)+IFERROR(IF(MATCH('Rater Responses'!E32,Config!$B$2:$B$6,0)&gt;0,1,0),0)+IFERROR(IF(MATCH('Rater Responses'!F32,Config!$B$2:$B$6,0)&gt;0,1,0),0)+IFERROR(IF(MATCH('Rater Responses'!G32,Config!$B$2:$B$6,0)&gt;0,1,0),0)+IFERROR(IF(MATCH('Rater Responses'!H32,Config!$B$2:$B$6,0)&gt;0,1,0),0)+IFERROR(IF(MATCH('Rater Responses'!I32,Config!$B$2:$B$6,0)&gt;0,1,0),0)+IFERROR(IF(MATCH('Rater Responses'!J32,Config!$B$2:$B$6,0)&gt;0,1,0),0)+IFERROR(IF(MATCH('Rater Responses'!K32,Config!$B$2:$B$6,0)&gt;0,1,0),0)+IFERROR(IF(MATCH('Rater Responses'!L32,Config!$B$2:$B$6,0)&gt;0,1,0),0)+IFERROR(IF(MATCH('Rater Responses'!M32,Config!$B$2:$B$6,0)&gt;0,1,0),0))</f>
        <v>0</v>
      </c>
    </row>
    <row r="44" spans="2:16" ht="3.75" customHeight="1" x14ac:dyDescent="0.5">
      <c r="B44" s="28"/>
      <c r="C44" s="26"/>
      <c r="D44" s="26"/>
      <c r="E44" s="26"/>
      <c r="F44" s="26"/>
      <c r="G44" s="26"/>
      <c r="H44" s="26"/>
      <c r="N44" s="13" t="str">
        <f>IF((IFERROR(IF(MATCH('Rater Responses'!D33,Config!$B$2:$B$6,0)&gt;0,1,0),0)+IFERROR(IF(MATCH('Rater Responses'!E33,Config!$B$2:$B$6,0)&gt;0,1,0),0)+IFERROR(IF(MATCH('Rater Responses'!F33,Config!$B$2:$B$6,0)&gt;0,1,0),0)+IFERROR(IF(MATCH('Rater Responses'!G33,Config!$B$2:$B$6,0)&gt;0,1,0),0)+IFERROR(IF(MATCH('Rater Responses'!H33,Config!$B$2:$B$6,0)&gt;0,1,0),0)+IFERROR(IF(MATCH('Rater Responses'!I33,Config!$B$2:$B$6,0)&gt;0,1,0),0)+IFERROR(IF(MATCH('Rater Responses'!J33,Config!$B$2:$B$6,0)&gt;0,1,0),0)+IFERROR(IF(MATCH('Rater Responses'!K33,Config!$B$2:$B$6,0)&gt;0,1,0),0)+IFERROR(IF(MATCH('Rater Responses'!L33,Config!$B$2:$B$6,0)&gt;0,1,0),0)+IFERROR(IF(MATCH('Rater Responses'!M33,Config!$B$2:$B$6,0)&gt;0,1,0),0))=0,"",(IFERROR((MATCH('Rater Responses'!D33,Config!$B$2:$B$6,0)-1)*3,0)+IFERROR((MATCH('Rater Responses'!E33,Config!$B$2:$B$6,0)-1)*3,0)+IFERROR((MATCH('Rater Responses'!F33,Config!$B$2:$B$6,0)-1)*3,0)+IFERROR((MATCH('Rater Responses'!G33,Config!$B$2:$B$6,0)-1)*3,0)+IFERROR((MATCH('Rater Responses'!H33,Config!$B$2:$B$6,0)-1)*3,0)+IFERROR((MATCH('Rater Responses'!I33,Config!$B$2:$B$6,0)-1)*3,0)+IFERROR((MATCH('Rater Responses'!J33,Config!$B$2:$B$6,0)-1)*3,0)+IFERROR((MATCH('Rater Responses'!K33,Config!$B$2:$B$6,0)-1)*3,0)+IFERROR((MATCH('Rater Responses'!L33,Config!$B$2:$B$6,0)-1)*3,0)+IFERROR((MATCH('Rater Responses'!M33,Config!$B$2:$B$6,0)-1)*3,0))/(IFERROR(IF(MATCH('Rater Responses'!D33,Config!$B$2:$B$6,0)&gt;0,1,0),0)+IFERROR(IF(MATCH('Rater Responses'!E33,Config!$B$2:$B$6,0)&gt;0,1,0),0)+IFERROR(IF(MATCH('Rater Responses'!F33,Config!$B$2:$B$6,0)&gt;0,1,0),0)+IFERROR(IF(MATCH('Rater Responses'!G33,Config!$B$2:$B$6,0)&gt;0,1,0),0)+IFERROR(IF(MATCH('Rater Responses'!H33,Config!$B$2:$B$6,0)&gt;0,1,0),0)+IFERROR(IF(MATCH('Rater Responses'!I33,Config!$B$2:$B$6,0)&gt;0,1,0),0)+IFERROR(IF(MATCH('Rater Responses'!J33,Config!$B$2:$B$6,0)&gt;0,1,0),0)+IFERROR(IF(MATCH('Rater Responses'!K33,Config!$B$2:$B$6,0)&gt;0,1,0),0)+IFERROR(IF(MATCH('Rater Responses'!L33,Config!$B$2:$B$6,0)&gt;0,1,0),0)+IFERROR(IF(MATCH('Rater Responses'!M33,Config!$B$2:$B$6,0)&gt;0,1,0),0)))</f>
        <v/>
      </c>
      <c r="O44" s="14" t="s">
        <v>134</v>
      </c>
      <c r="P44" s="13">
        <f>(IFERROR(IF(MATCH('Rater Responses'!D33,Config!$B$2:$B$6,0)&gt;0,1,0),0)+IFERROR(IF(MATCH('Rater Responses'!E33,Config!$B$2:$B$6,0)&gt;0,1,0),0)+IFERROR(IF(MATCH('Rater Responses'!F33,Config!$B$2:$B$6,0)&gt;0,1,0),0)+IFERROR(IF(MATCH('Rater Responses'!G33,Config!$B$2:$B$6,0)&gt;0,1,0),0)+IFERROR(IF(MATCH('Rater Responses'!H33,Config!$B$2:$B$6,0)&gt;0,1,0),0)+IFERROR(IF(MATCH('Rater Responses'!I33,Config!$B$2:$B$6,0)&gt;0,1,0),0)+IFERROR(IF(MATCH('Rater Responses'!J33,Config!$B$2:$B$6,0)&gt;0,1,0),0)+IFERROR(IF(MATCH('Rater Responses'!K33,Config!$B$2:$B$6,0)&gt;0,1,0),0)+IFERROR(IF(MATCH('Rater Responses'!L33,Config!$B$2:$B$6,0)&gt;0,1,0),0)+IFERROR(IF(MATCH('Rater Responses'!M33,Config!$B$2:$B$6,0)&gt;0,1,0),0))</f>
        <v>0</v>
      </c>
    </row>
    <row r="45" spans="2:16" ht="14.25" customHeight="1" x14ac:dyDescent="0.45">
      <c r="B45" s="27" t="s">
        <v>132</v>
      </c>
      <c r="C45" s="133" t="str">
        <f>IF((IF('Rater Responses'!D50="",0,1)+IF('Rater Responses'!E50="",0,1)+IF('Rater Responses'!F50="",0,1)+IF('Rater Responses'!G50="",0,1)+IF('Rater Responses'!H50="",0,1)+IF('Rater Responses'!I50="",0,1)+IF('Rater Responses'!J50="",0,1)+IF('Rater Responses'!K50="",0,1)+IF('Rater Responses'!L50="",0,1)+IF('Rater Responses'!M50="",0,1))=0,"  (no comments)",IF('Rater Responses'!D50="","","R1: "&amp;'Rater Responses'!D50&amp;CHAR(10))&amp;IF('Rater Responses'!E50="","","R2: "&amp;'Rater Responses'!E50&amp;CHAR(10))&amp;IF('Rater Responses'!F50="","","R3: "&amp;'Rater Responses'!F50&amp;CHAR(10))&amp;IF('Rater Responses'!G50="","","R4: "&amp;'Rater Responses'!G50&amp;CHAR(10))&amp;IF('Rater Responses'!H50="","","R5: "&amp;'Rater Responses'!H50&amp;CHAR(10))&amp;IF('Rater Responses'!I50="","","R6: "&amp;'Rater Responses'!I50&amp;CHAR(10))&amp;IF('Rater Responses'!J50="","","R7: "&amp;'Rater Responses'!J50&amp;CHAR(10))&amp;IF('Rater Responses'!K50="","","R8: "&amp;'Rater Responses'!K50&amp;CHAR(10))&amp;IF('Rater Responses'!L50="","","R9: "&amp;'Rater Responses'!L50&amp;CHAR(10))&amp;IF('Rater Responses'!M50="","","R10: "&amp;'Rater Responses'!M50&amp;CHAR(10)))</f>
        <v xml:space="preserve">  (no comments)</v>
      </c>
      <c r="D45" s="131"/>
      <c r="E45" s="131"/>
      <c r="F45" s="131"/>
      <c r="G45" s="131"/>
      <c r="H45" s="131"/>
      <c r="N45" s="13" t="str">
        <f>IF((IFERROR(IF(MATCH('Rater Responses'!D34,Config!$B$2:$B$6,0)&gt;0,1,0),0)+IFERROR(IF(MATCH('Rater Responses'!E34,Config!$B$2:$B$6,0)&gt;0,1,0),0)+IFERROR(IF(MATCH('Rater Responses'!F34,Config!$B$2:$B$6,0)&gt;0,1,0),0)+IFERROR(IF(MATCH('Rater Responses'!G34,Config!$B$2:$B$6,0)&gt;0,1,0),0)+IFERROR(IF(MATCH('Rater Responses'!H34,Config!$B$2:$B$6,0)&gt;0,1,0),0)+IFERROR(IF(MATCH('Rater Responses'!I34,Config!$B$2:$B$6,0)&gt;0,1,0),0)+IFERROR(IF(MATCH('Rater Responses'!J34,Config!$B$2:$B$6,0)&gt;0,1,0),0)+IFERROR(IF(MATCH('Rater Responses'!K34,Config!$B$2:$B$6,0)&gt;0,1,0),0)+IFERROR(IF(MATCH('Rater Responses'!L34,Config!$B$2:$B$6,0)&gt;0,1,0),0)+IFERROR(IF(MATCH('Rater Responses'!M34,Config!$B$2:$B$6,0)&gt;0,1,0),0))=0,"",(IFERROR((MATCH('Rater Responses'!D34,Config!$B$2:$B$6,0)-1)*3,0)+IFERROR((MATCH('Rater Responses'!E34,Config!$B$2:$B$6,0)-1)*3,0)+IFERROR((MATCH('Rater Responses'!F34,Config!$B$2:$B$6,0)-1)*3,0)+IFERROR((MATCH('Rater Responses'!G34,Config!$B$2:$B$6,0)-1)*3,0)+IFERROR((MATCH('Rater Responses'!H34,Config!$B$2:$B$6,0)-1)*3,0)+IFERROR((MATCH('Rater Responses'!I34,Config!$B$2:$B$6,0)-1)*3,0)+IFERROR((MATCH('Rater Responses'!J34,Config!$B$2:$B$6,0)-1)*3,0)+IFERROR((MATCH('Rater Responses'!K34,Config!$B$2:$B$6,0)-1)*3,0)+IFERROR((MATCH('Rater Responses'!L34,Config!$B$2:$B$6,0)-1)*3,0)+IFERROR((MATCH('Rater Responses'!M34,Config!$B$2:$B$6,0)-1)*3,0))/(IFERROR(IF(MATCH('Rater Responses'!D34,Config!$B$2:$B$6,0)&gt;0,1,0),0)+IFERROR(IF(MATCH('Rater Responses'!E34,Config!$B$2:$B$6,0)&gt;0,1,0),0)+IFERROR(IF(MATCH('Rater Responses'!F34,Config!$B$2:$B$6,0)&gt;0,1,0),0)+IFERROR(IF(MATCH('Rater Responses'!G34,Config!$B$2:$B$6,0)&gt;0,1,0),0)+IFERROR(IF(MATCH('Rater Responses'!H34,Config!$B$2:$B$6,0)&gt;0,1,0),0)+IFERROR(IF(MATCH('Rater Responses'!I34,Config!$B$2:$B$6,0)&gt;0,1,0),0)+IFERROR(IF(MATCH('Rater Responses'!J34,Config!$B$2:$B$6,0)&gt;0,1,0),0)+IFERROR(IF(MATCH('Rater Responses'!K34,Config!$B$2:$B$6,0)&gt;0,1,0),0)+IFERROR(IF(MATCH('Rater Responses'!L34,Config!$B$2:$B$6,0)&gt;0,1,0),0)+IFERROR(IF(MATCH('Rater Responses'!M34,Config!$B$2:$B$6,0)&gt;0,1,0),0)))</f>
        <v/>
      </c>
      <c r="O45" s="14" t="s">
        <v>134</v>
      </c>
      <c r="P45" s="13">
        <f>(IFERROR(IF(MATCH('Rater Responses'!D34,Config!$B$2:$B$6,0)&gt;0,1,0),0)+IFERROR(IF(MATCH('Rater Responses'!E34,Config!$B$2:$B$6,0)&gt;0,1,0),0)+IFERROR(IF(MATCH('Rater Responses'!F34,Config!$B$2:$B$6,0)&gt;0,1,0),0)+IFERROR(IF(MATCH('Rater Responses'!G34,Config!$B$2:$B$6,0)&gt;0,1,0),0)+IFERROR(IF(MATCH('Rater Responses'!H34,Config!$B$2:$B$6,0)&gt;0,1,0),0)+IFERROR(IF(MATCH('Rater Responses'!I34,Config!$B$2:$B$6,0)&gt;0,1,0),0)+IFERROR(IF(MATCH('Rater Responses'!J34,Config!$B$2:$B$6,0)&gt;0,1,0),0)+IFERROR(IF(MATCH('Rater Responses'!K34,Config!$B$2:$B$6,0)&gt;0,1,0),0)+IFERROR(IF(MATCH('Rater Responses'!L34,Config!$B$2:$B$6,0)&gt;0,1,0),0)+IFERROR(IF(MATCH('Rater Responses'!M34,Config!$B$2:$B$6,0)&gt;0,1,0),0))</f>
        <v>0</v>
      </c>
    </row>
    <row r="46" spans="2:16" ht="3.75" customHeight="1" x14ac:dyDescent="0.5">
      <c r="B46" s="28"/>
      <c r="C46" s="26"/>
      <c r="D46" s="26"/>
      <c r="E46" s="26"/>
      <c r="F46" s="26"/>
      <c r="G46" s="26"/>
      <c r="H46" s="26"/>
      <c r="N46" s="13" t="str">
        <f>IF((IFERROR(IF(MATCH('Rater Responses'!D35,Config!$B$2:$B$6,0)&gt;0,1,0),0)+IFERROR(IF(MATCH('Rater Responses'!E35,Config!$B$2:$B$6,0)&gt;0,1,0),0)+IFERROR(IF(MATCH('Rater Responses'!F35,Config!$B$2:$B$6,0)&gt;0,1,0),0)+IFERROR(IF(MATCH('Rater Responses'!G35,Config!$B$2:$B$6,0)&gt;0,1,0),0)+IFERROR(IF(MATCH('Rater Responses'!H35,Config!$B$2:$B$6,0)&gt;0,1,0),0)+IFERROR(IF(MATCH('Rater Responses'!I35,Config!$B$2:$B$6,0)&gt;0,1,0),0)+IFERROR(IF(MATCH('Rater Responses'!J35,Config!$B$2:$B$6,0)&gt;0,1,0),0)+IFERROR(IF(MATCH('Rater Responses'!K35,Config!$B$2:$B$6,0)&gt;0,1,0),0)+IFERROR(IF(MATCH('Rater Responses'!L35,Config!$B$2:$B$6,0)&gt;0,1,0),0)+IFERROR(IF(MATCH('Rater Responses'!M35,Config!$B$2:$B$6,0)&gt;0,1,0),0))=0,"",(IFERROR((MATCH('Rater Responses'!D35,Config!$B$2:$B$6,0)-1)*3,0)+IFERROR((MATCH('Rater Responses'!E35,Config!$B$2:$B$6,0)-1)*3,0)+IFERROR((MATCH('Rater Responses'!F35,Config!$B$2:$B$6,0)-1)*3,0)+IFERROR((MATCH('Rater Responses'!G35,Config!$B$2:$B$6,0)-1)*3,0)+IFERROR((MATCH('Rater Responses'!H35,Config!$B$2:$B$6,0)-1)*3,0)+IFERROR((MATCH('Rater Responses'!I35,Config!$B$2:$B$6,0)-1)*3,0)+IFERROR((MATCH('Rater Responses'!J35,Config!$B$2:$B$6,0)-1)*3,0)+IFERROR((MATCH('Rater Responses'!K35,Config!$B$2:$B$6,0)-1)*3,0)+IFERROR((MATCH('Rater Responses'!L35,Config!$B$2:$B$6,0)-1)*3,0)+IFERROR((MATCH('Rater Responses'!M35,Config!$B$2:$B$6,0)-1)*3,0))/(IFERROR(IF(MATCH('Rater Responses'!D35,Config!$B$2:$B$6,0)&gt;0,1,0),0)+IFERROR(IF(MATCH('Rater Responses'!E35,Config!$B$2:$B$6,0)&gt;0,1,0),0)+IFERROR(IF(MATCH('Rater Responses'!F35,Config!$B$2:$B$6,0)&gt;0,1,0),0)+IFERROR(IF(MATCH('Rater Responses'!G35,Config!$B$2:$B$6,0)&gt;0,1,0),0)+IFERROR(IF(MATCH('Rater Responses'!H35,Config!$B$2:$B$6,0)&gt;0,1,0),0)+IFERROR(IF(MATCH('Rater Responses'!I35,Config!$B$2:$B$6,0)&gt;0,1,0),0)+IFERROR(IF(MATCH('Rater Responses'!J35,Config!$B$2:$B$6,0)&gt;0,1,0),0)+IFERROR(IF(MATCH('Rater Responses'!K35,Config!$B$2:$B$6,0)&gt;0,1,0),0)+IFERROR(IF(MATCH('Rater Responses'!L35,Config!$B$2:$B$6,0)&gt;0,1,0),0)+IFERROR(IF(MATCH('Rater Responses'!M35,Config!$B$2:$B$6,0)&gt;0,1,0),0)))</f>
        <v/>
      </c>
      <c r="O46" s="14" t="s">
        <v>134</v>
      </c>
      <c r="P46" s="13">
        <f>(IFERROR(IF(MATCH('Rater Responses'!D35,Config!$B$2:$B$6,0)&gt;0,1,0),0)+IFERROR(IF(MATCH('Rater Responses'!E35,Config!$B$2:$B$6,0)&gt;0,1,0),0)+IFERROR(IF(MATCH('Rater Responses'!F35,Config!$B$2:$B$6,0)&gt;0,1,0),0)+IFERROR(IF(MATCH('Rater Responses'!G35,Config!$B$2:$B$6,0)&gt;0,1,0),0)+IFERROR(IF(MATCH('Rater Responses'!H35,Config!$B$2:$B$6,0)&gt;0,1,0),0)+IFERROR(IF(MATCH('Rater Responses'!I35,Config!$B$2:$B$6,0)&gt;0,1,0),0)+IFERROR(IF(MATCH('Rater Responses'!J35,Config!$B$2:$B$6,0)&gt;0,1,0),0)+IFERROR(IF(MATCH('Rater Responses'!K35,Config!$B$2:$B$6,0)&gt;0,1,0),0)+IFERROR(IF(MATCH('Rater Responses'!L35,Config!$B$2:$B$6,0)&gt;0,1,0),0)+IFERROR(IF(MATCH('Rater Responses'!M35,Config!$B$2:$B$6,0)&gt;0,1,0),0))</f>
        <v>0</v>
      </c>
    </row>
    <row r="47" spans="2:16" ht="14.25" customHeight="1" x14ac:dyDescent="0.45">
      <c r="B47" s="30" t="s">
        <v>133</v>
      </c>
      <c r="C47" s="133" t="str">
        <f>IF((IF('Rater Responses'!D51="",0,1)+IF('Rater Responses'!E51="",0,1)+IF('Rater Responses'!F51="",0,1)+IF('Rater Responses'!G51="",0,1)+IF('Rater Responses'!H51="",0,1)+IF('Rater Responses'!I51="",0,1)+IF('Rater Responses'!J51="",0,1)+IF('Rater Responses'!K51="",0,1)+IF('Rater Responses'!L51="",0,1)+IF('Rater Responses'!M51="",0,1))=0,"  (no comments)",IF('Rater Responses'!D51="","","R1: "&amp;'Rater Responses'!D51&amp;CHAR(10))&amp;IF('Rater Responses'!E51="","","R2: "&amp;'Rater Responses'!E51&amp;CHAR(10))&amp;IF('Rater Responses'!F51="","","R3: "&amp;'Rater Responses'!F51&amp;CHAR(10))&amp;IF('Rater Responses'!G51="","","R4: "&amp;'Rater Responses'!G51&amp;CHAR(10))&amp;IF('Rater Responses'!H51="","","R5: "&amp;'Rater Responses'!H51&amp;CHAR(10))&amp;IF('Rater Responses'!I51="","","R6: "&amp;'Rater Responses'!I51&amp;CHAR(10))&amp;IF('Rater Responses'!J51="","","R7: "&amp;'Rater Responses'!J51&amp;CHAR(10))&amp;IF('Rater Responses'!K51="","","R8: "&amp;'Rater Responses'!K51&amp;CHAR(10))&amp;IF('Rater Responses'!L51="","","R9: "&amp;'Rater Responses'!L51&amp;CHAR(10))&amp;IF('Rater Responses'!M51="","","R10: "&amp;'Rater Responses'!M51&amp;CHAR(10)))</f>
        <v xml:space="preserve">  (no comments)</v>
      </c>
      <c r="D47" s="131"/>
      <c r="E47" s="131"/>
      <c r="F47" s="131"/>
      <c r="G47" s="131"/>
      <c r="H47" s="131"/>
      <c r="N47" s="13" t="str">
        <f>IF((IFERROR(IF(MATCH('Rater Responses'!D36,Config!$B$2:$B$6,0)&gt;0,1,0),0)+IFERROR(IF(MATCH('Rater Responses'!E36,Config!$B$2:$B$6,0)&gt;0,1,0),0)+IFERROR(IF(MATCH('Rater Responses'!F36,Config!$B$2:$B$6,0)&gt;0,1,0),0)+IFERROR(IF(MATCH('Rater Responses'!G36,Config!$B$2:$B$6,0)&gt;0,1,0),0)+IFERROR(IF(MATCH('Rater Responses'!H36,Config!$B$2:$B$6,0)&gt;0,1,0),0)+IFERROR(IF(MATCH('Rater Responses'!I36,Config!$B$2:$B$6,0)&gt;0,1,0),0)+IFERROR(IF(MATCH('Rater Responses'!J36,Config!$B$2:$B$6,0)&gt;0,1,0),0)+IFERROR(IF(MATCH('Rater Responses'!K36,Config!$B$2:$B$6,0)&gt;0,1,0),0)+IFERROR(IF(MATCH('Rater Responses'!L36,Config!$B$2:$B$6,0)&gt;0,1,0),0)+IFERROR(IF(MATCH('Rater Responses'!M36,Config!$B$2:$B$6,0)&gt;0,1,0),0))=0,"",(IFERROR((MATCH('Rater Responses'!D36,Config!$B$2:$B$6,0)-1)*3,0)+IFERROR((MATCH('Rater Responses'!E36,Config!$B$2:$B$6,0)-1)*3,0)+IFERROR((MATCH('Rater Responses'!F36,Config!$B$2:$B$6,0)-1)*3,0)+IFERROR((MATCH('Rater Responses'!G36,Config!$B$2:$B$6,0)-1)*3,0)+IFERROR((MATCH('Rater Responses'!H36,Config!$B$2:$B$6,0)-1)*3,0)+IFERROR((MATCH('Rater Responses'!I36,Config!$B$2:$B$6,0)-1)*3,0)+IFERROR((MATCH('Rater Responses'!J36,Config!$B$2:$B$6,0)-1)*3,0)+IFERROR((MATCH('Rater Responses'!K36,Config!$B$2:$B$6,0)-1)*3,0)+IFERROR((MATCH('Rater Responses'!L36,Config!$B$2:$B$6,0)-1)*3,0)+IFERROR((MATCH('Rater Responses'!M36,Config!$B$2:$B$6,0)-1)*3,0))/(IFERROR(IF(MATCH('Rater Responses'!D36,Config!$B$2:$B$6,0)&gt;0,1,0),0)+IFERROR(IF(MATCH('Rater Responses'!E36,Config!$B$2:$B$6,0)&gt;0,1,0),0)+IFERROR(IF(MATCH('Rater Responses'!F36,Config!$B$2:$B$6,0)&gt;0,1,0),0)+IFERROR(IF(MATCH('Rater Responses'!G36,Config!$B$2:$B$6,0)&gt;0,1,0),0)+IFERROR(IF(MATCH('Rater Responses'!H36,Config!$B$2:$B$6,0)&gt;0,1,0),0)+IFERROR(IF(MATCH('Rater Responses'!I36,Config!$B$2:$B$6,0)&gt;0,1,0),0)+IFERROR(IF(MATCH('Rater Responses'!J36,Config!$B$2:$B$6,0)&gt;0,1,0),0)+IFERROR(IF(MATCH('Rater Responses'!K36,Config!$B$2:$B$6,0)&gt;0,1,0),0)+IFERROR(IF(MATCH('Rater Responses'!L36,Config!$B$2:$B$6,0)&gt;0,1,0),0)+IFERROR(IF(MATCH('Rater Responses'!M36,Config!$B$2:$B$6,0)&gt;0,1,0),0)))</f>
        <v/>
      </c>
      <c r="O47" s="14" t="s">
        <v>134</v>
      </c>
      <c r="P47" s="13">
        <f>(IFERROR(IF(MATCH('Rater Responses'!D36,Config!$B$2:$B$6,0)&gt;0,1,0),0)+IFERROR(IF(MATCH('Rater Responses'!E36,Config!$B$2:$B$6,0)&gt;0,1,0),0)+IFERROR(IF(MATCH('Rater Responses'!F36,Config!$B$2:$B$6,0)&gt;0,1,0),0)+IFERROR(IF(MATCH('Rater Responses'!G36,Config!$B$2:$B$6,0)&gt;0,1,0),0)+IFERROR(IF(MATCH('Rater Responses'!H36,Config!$B$2:$B$6,0)&gt;0,1,0),0)+IFERROR(IF(MATCH('Rater Responses'!I36,Config!$B$2:$B$6,0)&gt;0,1,0),0)+IFERROR(IF(MATCH('Rater Responses'!J36,Config!$B$2:$B$6,0)&gt;0,1,0),0)+IFERROR(IF(MATCH('Rater Responses'!K36,Config!$B$2:$B$6,0)&gt;0,1,0),0)+IFERROR(IF(MATCH('Rater Responses'!L36,Config!$B$2:$B$6,0)&gt;0,1,0),0)+IFERROR(IF(MATCH('Rater Responses'!M36,Config!$B$2:$B$6,0)&gt;0,1,0),0))</f>
        <v>0</v>
      </c>
    </row>
    <row r="48" spans="2:16" ht="3.75" customHeight="1" x14ac:dyDescent="0.5">
      <c r="B48" s="28"/>
      <c r="C48" s="26"/>
      <c r="D48" s="26"/>
      <c r="E48" s="26"/>
      <c r="F48" s="26"/>
      <c r="G48" s="26"/>
      <c r="H48" s="26"/>
      <c r="N48" s="13" t="str">
        <f>IF((IFERROR(IF(MATCH('Rater Responses'!D37,Config!$B$2:$B$6,0)&gt;0,1,0),0)+IFERROR(IF(MATCH('Rater Responses'!E37,Config!$B$2:$B$6,0)&gt;0,1,0),0)+IFERROR(IF(MATCH('Rater Responses'!F37,Config!$B$2:$B$6,0)&gt;0,1,0),0)+IFERROR(IF(MATCH('Rater Responses'!G37,Config!$B$2:$B$6,0)&gt;0,1,0),0)+IFERROR(IF(MATCH('Rater Responses'!H37,Config!$B$2:$B$6,0)&gt;0,1,0),0)+IFERROR(IF(MATCH('Rater Responses'!I37,Config!$B$2:$B$6,0)&gt;0,1,0),0)+IFERROR(IF(MATCH('Rater Responses'!J37,Config!$B$2:$B$6,0)&gt;0,1,0),0)+IFERROR(IF(MATCH('Rater Responses'!K37,Config!$B$2:$B$6,0)&gt;0,1,0),0)+IFERROR(IF(MATCH('Rater Responses'!L37,Config!$B$2:$B$6,0)&gt;0,1,0),0)+IFERROR(IF(MATCH('Rater Responses'!M37,Config!$B$2:$B$6,0)&gt;0,1,0),0))=0,"",(IFERROR((MATCH('Rater Responses'!D37,Config!$B$2:$B$6,0)-1)*3,0)+IFERROR((MATCH('Rater Responses'!E37,Config!$B$2:$B$6,0)-1)*3,0)+IFERROR((MATCH('Rater Responses'!F37,Config!$B$2:$B$6,0)-1)*3,0)+IFERROR((MATCH('Rater Responses'!G37,Config!$B$2:$B$6,0)-1)*3,0)+IFERROR((MATCH('Rater Responses'!H37,Config!$B$2:$B$6,0)-1)*3,0)+IFERROR((MATCH('Rater Responses'!I37,Config!$B$2:$B$6,0)-1)*3,0)+IFERROR((MATCH('Rater Responses'!J37,Config!$B$2:$B$6,0)-1)*3,0)+IFERROR((MATCH('Rater Responses'!K37,Config!$B$2:$B$6,0)-1)*3,0)+IFERROR((MATCH('Rater Responses'!L37,Config!$B$2:$B$6,0)-1)*3,0)+IFERROR((MATCH('Rater Responses'!M37,Config!$B$2:$B$6,0)-1)*3,0))/(IFERROR(IF(MATCH('Rater Responses'!D37,Config!$B$2:$B$6,0)&gt;0,1,0),0)+IFERROR(IF(MATCH('Rater Responses'!E37,Config!$B$2:$B$6,0)&gt;0,1,0),0)+IFERROR(IF(MATCH('Rater Responses'!F37,Config!$B$2:$B$6,0)&gt;0,1,0),0)+IFERROR(IF(MATCH('Rater Responses'!G37,Config!$B$2:$B$6,0)&gt;0,1,0),0)+IFERROR(IF(MATCH('Rater Responses'!H37,Config!$B$2:$B$6,0)&gt;0,1,0),0)+IFERROR(IF(MATCH('Rater Responses'!I37,Config!$B$2:$B$6,0)&gt;0,1,0),0)+IFERROR(IF(MATCH('Rater Responses'!J37,Config!$B$2:$B$6,0)&gt;0,1,0),0)+IFERROR(IF(MATCH('Rater Responses'!K37,Config!$B$2:$B$6,0)&gt;0,1,0),0)+IFERROR(IF(MATCH('Rater Responses'!L37,Config!$B$2:$B$6,0)&gt;0,1,0),0)+IFERROR(IF(MATCH('Rater Responses'!M37,Config!$B$2:$B$6,0)&gt;0,1,0),0)))</f>
        <v/>
      </c>
      <c r="O48" s="14" t="s">
        <v>135</v>
      </c>
      <c r="P48" s="13">
        <f>(IFERROR(IF(MATCH('Rater Responses'!D37,Config!$B$2:$B$6,0)&gt;0,1,0),0)+IFERROR(IF(MATCH('Rater Responses'!E37,Config!$B$2:$B$6,0)&gt;0,1,0),0)+IFERROR(IF(MATCH('Rater Responses'!F37,Config!$B$2:$B$6,0)&gt;0,1,0),0)+IFERROR(IF(MATCH('Rater Responses'!G37,Config!$B$2:$B$6,0)&gt;0,1,0),0)+IFERROR(IF(MATCH('Rater Responses'!H37,Config!$B$2:$B$6,0)&gt;0,1,0),0)+IFERROR(IF(MATCH('Rater Responses'!I37,Config!$B$2:$B$6,0)&gt;0,1,0),0)+IFERROR(IF(MATCH('Rater Responses'!J37,Config!$B$2:$B$6,0)&gt;0,1,0),0)+IFERROR(IF(MATCH('Rater Responses'!K37,Config!$B$2:$B$6,0)&gt;0,1,0),0)+IFERROR(IF(MATCH('Rater Responses'!L37,Config!$B$2:$B$6,0)&gt;0,1,0),0)+IFERROR(IF(MATCH('Rater Responses'!M37,Config!$B$2:$B$6,0)&gt;0,1,0),0))</f>
        <v>0</v>
      </c>
    </row>
    <row r="49" spans="2:16" ht="14.25" customHeight="1" x14ac:dyDescent="0.45">
      <c r="B49" s="31" t="s">
        <v>134</v>
      </c>
      <c r="C49" s="133" t="str">
        <f>IF((IF('Rater Responses'!D52="",0,1)+IF('Rater Responses'!E52="",0,1)+IF('Rater Responses'!F52="",0,1)+IF('Rater Responses'!G52="",0,1)+IF('Rater Responses'!H52="",0,1)+IF('Rater Responses'!I52="",0,1)+IF('Rater Responses'!J52="",0,1)+IF('Rater Responses'!K52="",0,1)+IF('Rater Responses'!L52="",0,1)+IF('Rater Responses'!M52="",0,1))=0,"  (no comments)",IF('Rater Responses'!D52="","","R1: "&amp;'Rater Responses'!D52&amp;CHAR(10))&amp;IF('Rater Responses'!E52="","","R2: "&amp;'Rater Responses'!E52&amp;CHAR(10))&amp;IF('Rater Responses'!F52="","","R3: "&amp;'Rater Responses'!F52&amp;CHAR(10))&amp;IF('Rater Responses'!G52="","","R4: "&amp;'Rater Responses'!G52&amp;CHAR(10))&amp;IF('Rater Responses'!H52="","","R5: "&amp;'Rater Responses'!H52&amp;CHAR(10))&amp;IF('Rater Responses'!I52="","","R6: "&amp;'Rater Responses'!I52&amp;CHAR(10))&amp;IF('Rater Responses'!J52="","","R7: "&amp;'Rater Responses'!J52&amp;CHAR(10))&amp;IF('Rater Responses'!K52="","","R8: "&amp;'Rater Responses'!K52&amp;CHAR(10))&amp;IF('Rater Responses'!L52="","","R9: "&amp;'Rater Responses'!L52&amp;CHAR(10))&amp;IF('Rater Responses'!M52="","","R10: "&amp;'Rater Responses'!M52&amp;CHAR(10)))</f>
        <v xml:space="preserve">  (no comments)</v>
      </c>
      <c r="D49" s="131"/>
      <c r="E49" s="131"/>
      <c r="F49" s="131"/>
      <c r="G49" s="131"/>
      <c r="H49" s="131"/>
      <c r="N49" s="13" t="str">
        <f>IF((IFERROR(IF(MATCH('Rater Responses'!D38,Config!$B$2:$B$6,0)&gt;0,1,0),0)+IFERROR(IF(MATCH('Rater Responses'!E38,Config!$B$2:$B$6,0)&gt;0,1,0),0)+IFERROR(IF(MATCH('Rater Responses'!F38,Config!$B$2:$B$6,0)&gt;0,1,0),0)+IFERROR(IF(MATCH('Rater Responses'!G38,Config!$B$2:$B$6,0)&gt;0,1,0),0)+IFERROR(IF(MATCH('Rater Responses'!H38,Config!$B$2:$B$6,0)&gt;0,1,0),0)+IFERROR(IF(MATCH('Rater Responses'!I38,Config!$B$2:$B$6,0)&gt;0,1,0),0)+IFERROR(IF(MATCH('Rater Responses'!J38,Config!$B$2:$B$6,0)&gt;0,1,0),0)+IFERROR(IF(MATCH('Rater Responses'!K38,Config!$B$2:$B$6,0)&gt;0,1,0),0)+IFERROR(IF(MATCH('Rater Responses'!L38,Config!$B$2:$B$6,0)&gt;0,1,0),0)+IFERROR(IF(MATCH('Rater Responses'!M38,Config!$B$2:$B$6,0)&gt;0,1,0),0))=0,"",(IFERROR((MATCH('Rater Responses'!D38,Config!$B$2:$B$6,0)-1)*3,0)+IFERROR((MATCH('Rater Responses'!E38,Config!$B$2:$B$6,0)-1)*3,0)+IFERROR((MATCH('Rater Responses'!F38,Config!$B$2:$B$6,0)-1)*3,0)+IFERROR((MATCH('Rater Responses'!G38,Config!$B$2:$B$6,0)-1)*3,0)+IFERROR((MATCH('Rater Responses'!H38,Config!$B$2:$B$6,0)-1)*3,0)+IFERROR((MATCH('Rater Responses'!I38,Config!$B$2:$B$6,0)-1)*3,0)+IFERROR((MATCH('Rater Responses'!J38,Config!$B$2:$B$6,0)-1)*3,0)+IFERROR((MATCH('Rater Responses'!K38,Config!$B$2:$B$6,0)-1)*3,0)+IFERROR((MATCH('Rater Responses'!L38,Config!$B$2:$B$6,0)-1)*3,0)+IFERROR((MATCH('Rater Responses'!M38,Config!$B$2:$B$6,0)-1)*3,0))/(IFERROR(IF(MATCH('Rater Responses'!D38,Config!$B$2:$B$6,0)&gt;0,1,0),0)+IFERROR(IF(MATCH('Rater Responses'!E38,Config!$B$2:$B$6,0)&gt;0,1,0),0)+IFERROR(IF(MATCH('Rater Responses'!F38,Config!$B$2:$B$6,0)&gt;0,1,0),0)+IFERROR(IF(MATCH('Rater Responses'!G38,Config!$B$2:$B$6,0)&gt;0,1,0),0)+IFERROR(IF(MATCH('Rater Responses'!H38,Config!$B$2:$B$6,0)&gt;0,1,0),0)+IFERROR(IF(MATCH('Rater Responses'!I38,Config!$B$2:$B$6,0)&gt;0,1,0),0)+IFERROR(IF(MATCH('Rater Responses'!J38,Config!$B$2:$B$6,0)&gt;0,1,0),0)+IFERROR(IF(MATCH('Rater Responses'!K38,Config!$B$2:$B$6,0)&gt;0,1,0),0)+IFERROR(IF(MATCH('Rater Responses'!L38,Config!$B$2:$B$6,0)&gt;0,1,0),0)+IFERROR(IF(MATCH('Rater Responses'!M38,Config!$B$2:$B$6,0)&gt;0,1,0),0)))</f>
        <v/>
      </c>
      <c r="O49" s="14" t="s">
        <v>135</v>
      </c>
      <c r="P49" s="13">
        <f>(IFERROR(IF(MATCH('Rater Responses'!D38,Config!$B$2:$B$6,0)&gt;0,1,0),0)+IFERROR(IF(MATCH('Rater Responses'!E38,Config!$B$2:$B$6,0)&gt;0,1,0),0)+IFERROR(IF(MATCH('Rater Responses'!F38,Config!$B$2:$B$6,0)&gt;0,1,0),0)+IFERROR(IF(MATCH('Rater Responses'!G38,Config!$B$2:$B$6,0)&gt;0,1,0),0)+IFERROR(IF(MATCH('Rater Responses'!H38,Config!$B$2:$B$6,0)&gt;0,1,0),0)+IFERROR(IF(MATCH('Rater Responses'!I38,Config!$B$2:$B$6,0)&gt;0,1,0),0)+IFERROR(IF(MATCH('Rater Responses'!J38,Config!$B$2:$B$6,0)&gt;0,1,0),0)+IFERROR(IF(MATCH('Rater Responses'!K38,Config!$B$2:$B$6,0)&gt;0,1,0),0)+IFERROR(IF(MATCH('Rater Responses'!L38,Config!$B$2:$B$6,0)&gt;0,1,0),0)+IFERROR(IF(MATCH('Rater Responses'!M38,Config!$B$2:$B$6,0)&gt;0,1,0),0))</f>
        <v>0</v>
      </c>
    </row>
    <row r="50" spans="2:16" ht="3.75" customHeight="1" x14ac:dyDescent="0.5">
      <c r="B50" s="28"/>
      <c r="C50" s="26"/>
      <c r="D50" s="26"/>
      <c r="E50" s="26"/>
      <c r="F50" s="26"/>
      <c r="G50" s="26"/>
      <c r="H50" s="26"/>
      <c r="N50" s="13" t="str">
        <f>IF((IFERROR(IF(MATCH('Rater Responses'!D39,Config!$B$2:$B$6,0)&gt;0,1,0),0)+IFERROR(IF(MATCH('Rater Responses'!E39,Config!$B$2:$B$6,0)&gt;0,1,0),0)+IFERROR(IF(MATCH('Rater Responses'!F39,Config!$B$2:$B$6,0)&gt;0,1,0),0)+IFERROR(IF(MATCH('Rater Responses'!G39,Config!$B$2:$B$6,0)&gt;0,1,0),0)+IFERROR(IF(MATCH('Rater Responses'!H39,Config!$B$2:$B$6,0)&gt;0,1,0),0)+IFERROR(IF(MATCH('Rater Responses'!I39,Config!$B$2:$B$6,0)&gt;0,1,0),0)+IFERROR(IF(MATCH('Rater Responses'!J39,Config!$B$2:$B$6,0)&gt;0,1,0),0)+IFERROR(IF(MATCH('Rater Responses'!K39,Config!$B$2:$B$6,0)&gt;0,1,0),0)+IFERROR(IF(MATCH('Rater Responses'!L39,Config!$B$2:$B$6,0)&gt;0,1,0),0)+IFERROR(IF(MATCH('Rater Responses'!M39,Config!$B$2:$B$6,0)&gt;0,1,0),0))=0,"",(IFERROR((MATCH('Rater Responses'!D39,Config!$B$2:$B$6,0)-1)*3,0)+IFERROR((MATCH('Rater Responses'!E39,Config!$B$2:$B$6,0)-1)*3,0)+IFERROR((MATCH('Rater Responses'!F39,Config!$B$2:$B$6,0)-1)*3,0)+IFERROR((MATCH('Rater Responses'!G39,Config!$B$2:$B$6,0)-1)*3,0)+IFERROR((MATCH('Rater Responses'!H39,Config!$B$2:$B$6,0)-1)*3,0)+IFERROR((MATCH('Rater Responses'!I39,Config!$B$2:$B$6,0)-1)*3,0)+IFERROR((MATCH('Rater Responses'!J39,Config!$B$2:$B$6,0)-1)*3,0)+IFERROR((MATCH('Rater Responses'!K39,Config!$B$2:$B$6,0)-1)*3,0)+IFERROR((MATCH('Rater Responses'!L39,Config!$B$2:$B$6,0)-1)*3,0)+IFERROR((MATCH('Rater Responses'!M39,Config!$B$2:$B$6,0)-1)*3,0))/(IFERROR(IF(MATCH('Rater Responses'!D39,Config!$B$2:$B$6,0)&gt;0,1,0),0)+IFERROR(IF(MATCH('Rater Responses'!E39,Config!$B$2:$B$6,0)&gt;0,1,0),0)+IFERROR(IF(MATCH('Rater Responses'!F39,Config!$B$2:$B$6,0)&gt;0,1,0),0)+IFERROR(IF(MATCH('Rater Responses'!G39,Config!$B$2:$B$6,0)&gt;0,1,0),0)+IFERROR(IF(MATCH('Rater Responses'!H39,Config!$B$2:$B$6,0)&gt;0,1,0),0)+IFERROR(IF(MATCH('Rater Responses'!I39,Config!$B$2:$B$6,0)&gt;0,1,0),0)+IFERROR(IF(MATCH('Rater Responses'!J39,Config!$B$2:$B$6,0)&gt;0,1,0),0)+IFERROR(IF(MATCH('Rater Responses'!K39,Config!$B$2:$B$6,0)&gt;0,1,0),0)+IFERROR(IF(MATCH('Rater Responses'!L39,Config!$B$2:$B$6,0)&gt;0,1,0),0)+IFERROR(IF(MATCH('Rater Responses'!M39,Config!$B$2:$B$6,0)&gt;0,1,0),0)))</f>
        <v/>
      </c>
      <c r="O50" s="14" t="s">
        <v>135</v>
      </c>
      <c r="P50" s="13">
        <f>(IFERROR(IF(MATCH('Rater Responses'!D39,Config!$B$2:$B$6,0)&gt;0,1,0),0)+IFERROR(IF(MATCH('Rater Responses'!E39,Config!$B$2:$B$6,0)&gt;0,1,0),0)+IFERROR(IF(MATCH('Rater Responses'!F39,Config!$B$2:$B$6,0)&gt;0,1,0),0)+IFERROR(IF(MATCH('Rater Responses'!G39,Config!$B$2:$B$6,0)&gt;0,1,0),0)+IFERROR(IF(MATCH('Rater Responses'!H39,Config!$B$2:$B$6,0)&gt;0,1,0),0)+IFERROR(IF(MATCH('Rater Responses'!I39,Config!$B$2:$B$6,0)&gt;0,1,0),0)+IFERROR(IF(MATCH('Rater Responses'!J39,Config!$B$2:$B$6,0)&gt;0,1,0),0)+IFERROR(IF(MATCH('Rater Responses'!K39,Config!$B$2:$B$6,0)&gt;0,1,0),0)+IFERROR(IF(MATCH('Rater Responses'!L39,Config!$B$2:$B$6,0)&gt;0,1,0),0)+IFERROR(IF(MATCH('Rater Responses'!M39,Config!$B$2:$B$6,0)&gt;0,1,0),0))</f>
        <v>0</v>
      </c>
    </row>
    <row r="51" spans="2:16" ht="14.25" customHeight="1" x14ac:dyDescent="0.45">
      <c r="B51" s="31" t="s">
        <v>135</v>
      </c>
      <c r="C51" s="133" t="str">
        <f>IF((IF('Rater Responses'!D53="",0,1)+IF('Rater Responses'!E53="",0,1)+IF('Rater Responses'!F53="",0,1)+IF('Rater Responses'!G53="",0,1)+IF('Rater Responses'!H53="",0,1)+IF('Rater Responses'!I53="",0,1)+IF('Rater Responses'!J53="",0,1)+IF('Rater Responses'!K53="",0,1)+IF('Rater Responses'!L53="",0,1)+IF('Rater Responses'!M53="",0,1))=0,"  (no comments)",IF('Rater Responses'!D53="","","R1: "&amp;'Rater Responses'!D53&amp;CHAR(10))&amp;IF('Rater Responses'!E53="","","R2: "&amp;'Rater Responses'!E53&amp;CHAR(10))&amp;IF('Rater Responses'!F53="","","R3: "&amp;'Rater Responses'!F53&amp;CHAR(10))&amp;IF('Rater Responses'!G53="","","R4: "&amp;'Rater Responses'!G53&amp;CHAR(10))&amp;IF('Rater Responses'!H53="","","R5: "&amp;'Rater Responses'!H53&amp;CHAR(10))&amp;IF('Rater Responses'!I53="","","R6: "&amp;'Rater Responses'!I53&amp;CHAR(10))&amp;IF('Rater Responses'!J53="","","R7: "&amp;'Rater Responses'!J53&amp;CHAR(10))&amp;IF('Rater Responses'!K53="","","R8: "&amp;'Rater Responses'!K53&amp;CHAR(10))&amp;IF('Rater Responses'!L53="","","R9: "&amp;'Rater Responses'!L53&amp;CHAR(10))&amp;IF('Rater Responses'!M53="","","R10: "&amp;'Rater Responses'!M53&amp;CHAR(10)))</f>
        <v xml:space="preserve">  (no comments)</v>
      </c>
      <c r="D51" s="131"/>
      <c r="E51" s="131"/>
      <c r="F51" s="131"/>
      <c r="G51" s="131"/>
      <c r="H51" s="131"/>
      <c r="N51" s="13" t="str">
        <f>IF((IFERROR(IF(MATCH('Rater Responses'!D40,Config!$B$2:$B$6,0)&gt;0,1,0),0)+IFERROR(IF(MATCH('Rater Responses'!E40,Config!$B$2:$B$6,0)&gt;0,1,0),0)+IFERROR(IF(MATCH('Rater Responses'!F40,Config!$B$2:$B$6,0)&gt;0,1,0),0)+IFERROR(IF(MATCH('Rater Responses'!G40,Config!$B$2:$B$6,0)&gt;0,1,0),0)+IFERROR(IF(MATCH('Rater Responses'!H40,Config!$B$2:$B$6,0)&gt;0,1,0),0)+IFERROR(IF(MATCH('Rater Responses'!I40,Config!$B$2:$B$6,0)&gt;0,1,0),0)+IFERROR(IF(MATCH('Rater Responses'!J40,Config!$B$2:$B$6,0)&gt;0,1,0),0)+IFERROR(IF(MATCH('Rater Responses'!K40,Config!$B$2:$B$6,0)&gt;0,1,0),0)+IFERROR(IF(MATCH('Rater Responses'!L40,Config!$B$2:$B$6,0)&gt;0,1,0),0)+IFERROR(IF(MATCH('Rater Responses'!M40,Config!$B$2:$B$6,0)&gt;0,1,0),0))=0,"",(IFERROR((MATCH('Rater Responses'!D40,Config!$B$2:$B$6,0)-1)*3,0)+IFERROR((MATCH('Rater Responses'!E40,Config!$B$2:$B$6,0)-1)*3,0)+IFERROR((MATCH('Rater Responses'!F40,Config!$B$2:$B$6,0)-1)*3,0)+IFERROR((MATCH('Rater Responses'!G40,Config!$B$2:$B$6,0)-1)*3,0)+IFERROR((MATCH('Rater Responses'!H40,Config!$B$2:$B$6,0)-1)*3,0)+IFERROR((MATCH('Rater Responses'!I40,Config!$B$2:$B$6,0)-1)*3,0)+IFERROR((MATCH('Rater Responses'!J40,Config!$B$2:$B$6,0)-1)*3,0)+IFERROR((MATCH('Rater Responses'!K40,Config!$B$2:$B$6,0)-1)*3,0)+IFERROR((MATCH('Rater Responses'!L40,Config!$B$2:$B$6,0)-1)*3,0)+IFERROR((MATCH('Rater Responses'!M40,Config!$B$2:$B$6,0)-1)*3,0))/(IFERROR(IF(MATCH('Rater Responses'!D40,Config!$B$2:$B$6,0)&gt;0,1,0),0)+IFERROR(IF(MATCH('Rater Responses'!E40,Config!$B$2:$B$6,0)&gt;0,1,0),0)+IFERROR(IF(MATCH('Rater Responses'!F40,Config!$B$2:$B$6,0)&gt;0,1,0),0)+IFERROR(IF(MATCH('Rater Responses'!G40,Config!$B$2:$B$6,0)&gt;0,1,0),0)+IFERROR(IF(MATCH('Rater Responses'!H40,Config!$B$2:$B$6,0)&gt;0,1,0),0)+IFERROR(IF(MATCH('Rater Responses'!I40,Config!$B$2:$B$6,0)&gt;0,1,0),0)+IFERROR(IF(MATCH('Rater Responses'!J40,Config!$B$2:$B$6,0)&gt;0,1,0),0)+IFERROR(IF(MATCH('Rater Responses'!K40,Config!$B$2:$B$6,0)&gt;0,1,0),0)+IFERROR(IF(MATCH('Rater Responses'!L40,Config!$B$2:$B$6,0)&gt;0,1,0),0)+IFERROR(IF(MATCH('Rater Responses'!M40,Config!$B$2:$B$6,0)&gt;0,1,0),0)))</f>
        <v/>
      </c>
      <c r="O51" s="14" t="s">
        <v>135</v>
      </c>
      <c r="P51" s="13">
        <f>(IFERROR(IF(MATCH('Rater Responses'!D40,Config!$B$2:$B$6,0)&gt;0,1,0),0)+IFERROR(IF(MATCH('Rater Responses'!E40,Config!$B$2:$B$6,0)&gt;0,1,0),0)+IFERROR(IF(MATCH('Rater Responses'!F40,Config!$B$2:$B$6,0)&gt;0,1,0),0)+IFERROR(IF(MATCH('Rater Responses'!G40,Config!$B$2:$B$6,0)&gt;0,1,0),0)+IFERROR(IF(MATCH('Rater Responses'!H40,Config!$B$2:$B$6,0)&gt;0,1,0),0)+IFERROR(IF(MATCH('Rater Responses'!I40,Config!$B$2:$B$6,0)&gt;0,1,0),0)+IFERROR(IF(MATCH('Rater Responses'!J40,Config!$B$2:$B$6,0)&gt;0,1,0),0)+IFERROR(IF(MATCH('Rater Responses'!K40,Config!$B$2:$B$6,0)&gt;0,1,0),0)+IFERROR(IF(MATCH('Rater Responses'!L40,Config!$B$2:$B$6,0)&gt;0,1,0),0)+IFERROR(IF(MATCH('Rater Responses'!M40,Config!$B$2:$B$6,0)&gt;0,1,0),0))</f>
        <v>0</v>
      </c>
    </row>
    <row r="52" spans="2:16" ht="3.75" customHeight="1" x14ac:dyDescent="0.45"/>
    <row r="54" spans="2:16" ht="15.75" x14ac:dyDescent="0.5">
      <c r="B54" s="104" t="s">
        <v>40</v>
      </c>
      <c r="C54" s="100"/>
      <c r="D54" s="100"/>
      <c r="E54" s="100"/>
      <c r="F54" s="100"/>
      <c r="G54" s="100"/>
      <c r="H54" s="100"/>
    </row>
  </sheetData>
  <sheetProtection sheet="1" objects="1" scenarios="1" selectLockedCells="1"/>
  <mergeCells count="50">
    <mergeCell ref="C47:H47"/>
    <mergeCell ref="C41:H41"/>
    <mergeCell ref="B14:D14"/>
    <mergeCell ref="C24:D24"/>
    <mergeCell ref="B31:C31"/>
    <mergeCell ref="C43:H43"/>
    <mergeCell ref="B33:H33"/>
    <mergeCell ref="D31:E31"/>
    <mergeCell ref="C26:D26"/>
    <mergeCell ref="B4:H4"/>
    <mergeCell ref="F30:H30"/>
    <mergeCell ref="G19:H19"/>
    <mergeCell ref="C39:H39"/>
    <mergeCell ref="B54:H54"/>
    <mergeCell ref="B16:H16"/>
    <mergeCell ref="C22:D22"/>
    <mergeCell ref="C49:H49"/>
    <mergeCell ref="C51:H51"/>
    <mergeCell ref="B36:H36"/>
    <mergeCell ref="C20:D20"/>
    <mergeCell ref="D9:H10"/>
    <mergeCell ref="F31:H31"/>
    <mergeCell ref="C25:D25"/>
    <mergeCell ref="D7:H8"/>
    <mergeCell ref="G27:H27"/>
    <mergeCell ref="B11:H11"/>
    <mergeCell ref="C23:D23"/>
    <mergeCell ref="G26:H26"/>
    <mergeCell ref="B6:C6"/>
    <mergeCell ref="B30:C30"/>
    <mergeCell ref="G20:H20"/>
    <mergeCell ref="D30:E30"/>
    <mergeCell ref="G23:H23"/>
    <mergeCell ref="G21:H21"/>
    <mergeCell ref="B1:H1"/>
    <mergeCell ref="B13:H13"/>
    <mergeCell ref="G25:H25"/>
    <mergeCell ref="C19:D19"/>
    <mergeCell ref="C45:H45"/>
    <mergeCell ref="B29:H29"/>
    <mergeCell ref="G22:H22"/>
    <mergeCell ref="B34:H34"/>
    <mergeCell ref="B3:H3"/>
    <mergeCell ref="C21:D21"/>
    <mergeCell ref="B18:H18"/>
    <mergeCell ref="G24:H24"/>
    <mergeCell ref="C37:H37"/>
    <mergeCell ref="C27:D27"/>
    <mergeCell ref="B7:C10"/>
    <mergeCell ref="G14:H14"/>
  </mergeCells>
  <pageMargins left="0.75" right="0.25"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204B-9940-4342-8D32-5E1FA09DD57C}">
  <sheetPr>
    <pageSetUpPr fitToPage="1"/>
  </sheetPr>
  <dimension ref="B1:H21"/>
  <sheetViews>
    <sheetView showGridLines="0" zoomScaleNormal="100" workbookViewId="0">
      <selection activeCell="C7" sqref="C7"/>
    </sheetView>
  </sheetViews>
  <sheetFormatPr defaultColWidth="8.6640625" defaultRowHeight="14.25" x14ac:dyDescent="0.45"/>
  <cols>
    <col min="1" max="1" width="2.265625" customWidth="1"/>
    <col min="2" max="2" width="32" customWidth="1"/>
    <col min="3" max="4" width="12" customWidth="1"/>
    <col min="5" max="5" width="10" customWidth="1"/>
    <col min="6" max="6" width="12" customWidth="1"/>
    <col min="7" max="7" width="30" customWidth="1"/>
    <col min="8" max="8" width="8" customWidth="1"/>
  </cols>
  <sheetData>
    <row r="1" spans="2:8" ht="31.5" customHeight="1" x14ac:dyDescent="0.45">
      <c r="B1" s="87" t="s">
        <v>225</v>
      </c>
      <c r="C1" s="86"/>
      <c r="D1" s="86"/>
      <c r="E1" s="86"/>
      <c r="F1" s="86"/>
      <c r="G1" s="86"/>
      <c r="H1" s="86"/>
    </row>
    <row r="2" spans="2:8" ht="7.5" customHeight="1" x14ac:dyDescent="0.45"/>
    <row r="3" spans="2:8" ht="33.75" customHeight="1" x14ac:dyDescent="0.45">
      <c r="B3" s="89" t="s">
        <v>158</v>
      </c>
      <c r="C3" s="86"/>
      <c r="D3" s="86"/>
      <c r="E3" s="86"/>
      <c r="F3" s="86"/>
      <c r="G3" s="86"/>
      <c r="H3" s="86"/>
    </row>
    <row r="4" spans="2:8" ht="6" customHeight="1" x14ac:dyDescent="0.45"/>
    <row r="5" spans="2:8" ht="19.5" customHeight="1" x14ac:dyDescent="0.45">
      <c r="B5" s="90" t="s">
        <v>159</v>
      </c>
      <c r="C5" s="86"/>
      <c r="D5" s="86"/>
      <c r="E5" s="86"/>
      <c r="F5" s="86"/>
      <c r="G5" s="86"/>
      <c r="H5" s="86"/>
    </row>
    <row r="6" spans="2:8" ht="21.75" customHeight="1" x14ac:dyDescent="0.45">
      <c r="B6" s="42" t="s">
        <v>147</v>
      </c>
      <c r="C6" s="43" t="s">
        <v>160</v>
      </c>
      <c r="D6" s="43" t="s">
        <v>161</v>
      </c>
      <c r="E6" s="43" t="s">
        <v>162</v>
      </c>
      <c r="F6" s="153" t="s">
        <v>151</v>
      </c>
      <c r="G6" s="131"/>
      <c r="H6" s="131"/>
    </row>
    <row r="7" spans="2:8" ht="25.5" customHeight="1" x14ac:dyDescent="0.45">
      <c r="B7" s="34" t="s">
        <v>105</v>
      </c>
      <c r="C7" s="44"/>
      <c r="D7" s="45" t="str">
        <f>IFERROR(IF('Composite Results'!E20="","",ROUND('Composite Results'!E20,1)),"")</f>
        <v/>
      </c>
      <c r="E7" s="46" t="str">
        <f t="shared" ref="E7:E14" si="0">IFERROR(IF(OR(C7="",D7=""),"",ROUND(D7-C7,1)),"")</f>
        <v/>
      </c>
      <c r="F7" s="130" t="str">
        <f t="shared" ref="F7:F14" si="1">IF(OR(C7="",D7=""),"  Enter self-score",IF(E7&gt;=2,"  Blind strength  ·  team sees stronger",IF(E7&lt;=-2,"  Blind spot  ·  team sees gap you don't","  Aligned  ·  self and team see similarly")))</f>
        <v xml:space="preserve">  Enter self-score</v>
      </c>
      <c r="G7" s="131"/>
      <c r="H7" s="131"/>
    </row>
    <row r="8" spans="2:8" ht="25.5" customHeight="1" x14ac:dyDescent="0.45">
      <c r="B8" s="36" t="s">
        <v>106</v>
      </c>
      <c r="C8" s="44"/>
      <c r="D8" s="45" t="str">
        <f>IFERROR(IF('Composite Results'!E21="","",ROUND('Composite Results'!E21,1)),"")</f>
        <v/>
      </c>
      <c r="E8" s="46" t="str">
        <f t="shared" si="0"/>
        <v/>
      </c>
      <c r="F8" s="130" t="str">
        <f t="shared" si="1"/>
        <v xml:space="preserve">  Enter self-score</v>
      </c>
      <c r="G8" s="131"/>
      <c r="H8" s="131"/>
    </row>
    <row r="9" spans="2:8" ht="25.5" customHeight="1" x14ac:dyDescent="0.45">
      <c r="B9" s="37" t="s">
        <v>107</v>
      </c>
      <c r="C9" s="44"/>
      <c r="D9" s="45" t="str">
        <f>IFERROR(IF('Composite Results'!E22="","",ROUND('Composite Results'!E22,1)),"")</f>
        <v/>
      </c>
      <c r="E9" s="46" t="str">
        <f t="shared" si="0"/>
        <v/>
      </c>
      <c r="F9" s="130" t="str">
        <f t="shared" si="1"/>
        <v xml:space="preserve">  Enter self-score</v>
      </c>
      <c r="G9" s="131"/>
      <c r="H9" s="131"/>
    </row>
    <row r="10" spans="2:8" ht="25.5" customHeight="1" x14ac:dyDescent="0.45">
      <c r="B10" s="36" t="s">
        <v>108</v>
      </c>
      <c r="C10" s="44"/>
      <c r="D10" s="45" t="str">
        <f>IFERROR(IF('Composite Results'!E23="","",ROUND('Composite Results'!E23,1)),"")</f>
        <v/>
      </c>
      <c r="E10" s="46" t="str">
        <f t="shared" si="0"/>
        <v/>
      </c>
      <c r="F10" s="130" t="str">
        <f t="shared" si="1"/>
        <v xml:space="preserve">  Enter self-score</v>
      </c>
      <c r="G10" s="131"/>
      <c r="H10" s="131"/>
    </row>
    <row r="11" spans="2:8" ht="25.5" customHeight="1" x14ac:dyDescent="0.45">
      <c r="B11" s="34" t="s">
        <v>109</v>
      </c>
      <c r="C11" s="44"/>
      <c r="D11" s="45" t="str">
        <f>IFERROR(IF('Composite Results'!E24="","",ROUND('Composite Results'!E24,1)),"")</f>
        <v/>
      </c>
      <c r="E11" s="46" t="str">
        <f t="shared" si="0"/>
        <v/>
      </c>
      <c r="F11" s="130" t="str">
        <f t="shared" si="1"/>
        <v xml:space="preserve">  Enter self-score</v>
      </c>
      <c r="G11" s="131"/>
      <c r="H11" s="131"/>
    </row>
    <row r="12" spans="2:8" ht="25.5" customHeight="1" x14ac:dyDescent="0.45">
      <c r="B12" s="37" t="s">
        <v>110</v>
      </c>
      <c r="C12" s="44"/>
      <c r="D12" s="45" t="str">
        <f>IFERROR(IF('Composite Results'!E25="","",ROUND('Composite Results'!E25,1)),"")</f>
        <v/>
      </c>
      <c r="E12" s="46" t="str">
        <f t="shared" si="0"/>
        <v/>
      </c>
      <c r="F12" s="130" t="str">
        <f t="shared" si="1"/>
        <v xml:space="preserve">  Enter self-score</v>
      </c>
      <c r="G12" s="131"/>
      <c r="H12" s="131"/>
    </row>
    <row r="13" spans="2:8" ht="25.5" customHeight="1" x14ac:dyDescent="0.45">
      <c r="B13" s="38" t="s">
        <v>111</v>
      </c>
      <c r="C13" s="44"/>
      <c r="D13" s="45" t="str">
        <f>IFERROR(IF('Composite Results'!E26="","",ROUND('Composite Results'!E26,1)),"")</f>
        <v/>
      </c>
      <c r="E13" s="46" t="str">
        <f t="shared" si="0"/>
        <v/>
      </c>
      <c r="F13" s="130" t="str">
        <f t="shared" si="1"/>
        <v xml:space="preserve">  Enter self-score</v>
      </c>
      <c r="G13" s="131"/>
      <c r="H13" s="131"/>
    </row>
    <row r="14" spans="2:8" ht="25.5" customHeight="1" x14ac:dyDescent="0.45">
      <c r="B14" s="38" t="s">
        <v>112</v>
      </c>
      <c r="C14" s="44"/>
      <c r="D14" s="45" t="str">
        <f>IFERROR(IF('Composite Results'!E27="","",ROUND('Composite Results'!E27,1)),"")</f>
        <v/>
      </c>
      <c r="E14" s="46" t="str">
        <f t="shared" si="0"/>
        <v/>
      </c>
      <c r="F14" s="130" t="str">
        <f t="shared" si="1"/>
        <v xml:space="preserve">  Enter self-score</v>
      </c>
      <c r="G14" s="131"/>
      <c r="H14" s="131"/>
    </row>
    <row r="15" spans="2:8" ht="7.5" customHeight="1" x14ac:dyDescent="0.45"/>
    <row r="16" spans="2:8" ht="19.5" customHeight="1" x14ac:dyDescent="0.45">
      <c r="B16" s="90" t="s">
        <v>163</v>
      </c>
      <c r="C16" s="86"/>
      <c r="D16" s="86"/>
      <c r="E16" s="86"/>
      <c r="F16" s="86"/>
      <c r="G16" s="86"/>
      <c r="H16" s="86"/>
    </row>
    <row r="17" spans="2:8" ht="49.5" customHeight="1" x14ac:dyDescent="0.45">
      <c r="B17" s="47" t="s">
        <v>164</v>
      </c>
      <c r="C17" s="152" t="s">
        <v>165</v>
      </c>
      <c r="D17" s="131"/>
      <c r="E17" s="131"/>
      <c r="F17" s="131"/>
      <c r="G17" s="131"/>
      <c r="H17" s="131"/>
    </row>
    <row r="18" spans="2:8" ht="49.5" customHeight="1" x14ac:dyDescent="0.45">
      <c r="B18" s="47" t="s">
        <v>166</v>
      </c>
      <c r="C18" s="152" t="s">
        <v>167</v>
      </c>
      <c r="D18" s="131"/>
      <c r="E18" s="131"/>
      <c r="F18" s="131"/>
      <c r="G18" s="131"/>
      <c r="H18" s="131"/>
    </row>
    <row r="19" spans="2:8" ht="49.5" customHeight="1" x14ac:dyDescent="0.45">
      <c r="B19" s="47" t="s">
        <v>168</v>
      </c>
      <c r="C19" s="152" t="s">
        <v>169</v>
      </c>
      <c r="D19" s="131"/>
      <c r="E19" s="131"/>
      <c r="F19" s="131"/>
      <c r="G19" s="131"/>
      <c r="H19" s="131"/>
    </row>
    <row r="21" spans="2:8" ht="15.75" customHeight="1" x14ac:dyDescent="0.5">
      <c r="B21" s="104" t="s">
        <v>40</v>
      </c>
      <c r="C21" s="86"/>
      <c r="D21" s="86"/>
      <c r="E21" s="86"/>
      <c r="F21" s="86"/>
      <c r="G21" s="86"/>
      <c r="H21" s="86"/>
    </row>
  </sheetData>
  <sheetProtection sheet="1" objects="1" scenarios="1" selectLockedCells="1"/>
  <mergeCells count="17">
    <mergeCell ref="F6:H6"/>
    <mergeCell ref="F14:H14"/>
    <mergeCell ref="B1:H1"/>
    <mergeCell ref="F13:H13"/>
    <mergeCell ref="F7:H7"/>
    <mergeCell ref="B3:H3"/>
    <mergeCell ref="B5:H5"/>
    <mergeCell ref="B21:H21"/>
    <mergeCell ref="C17:H17"/>
    <mergeCell ref="F8:H8"/>
    <mergeCell ref="B16:H16"/>
    <mergeCell ref="C18:H18"/>
    <mergeCell ref="F9:H9"/>
    <mergeCell ref="F12:H12"/>
    <mergeCell ref="F11:H11"/>
    <mergeCell ref="F10:H10"/>
    <mergeCell ref="C19:H19"/>
  </mergeCells>
  <pageMargins left="0.25" right="0.25" top="0.75" bottom="0.75" header="0.3" footer="0.3"/>
  <pageSetup paperSize="9" scale="87"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7A50C-2D26-4F11-98AB-950CF6F10A79}">
  <sheetPr>
    <pageSetUpPr fitToPage="1"/>
  </sheetPr>
  <dimension ref="A1:M53"/>
  <sheetViews>
    <sheetView showGridLines="0" zoomScale="78" zoomScaleNormal="78" workbookViewId="0">
      <pane xSplit="3" ySplit="8" topLeftCell="D9" activePane="bottomRight" state="frozen"/>
      <selection pane="topRight" activeCell="D1" sqref="D1"/>
      <selection pane="bottomLeft" activeCell="A9" sqref="A9"/>
      <selection pane="bottomRight" activeCell="D9" sqref="D9"/>
    </sheetView>
  </sheetViews>
  <sheetFormatPr defaultColWidth="8.6640625" defaultRowHeight="14.25" x14ac:dyDescent="0.45"/>
  <cols>
    <col min="1" max="1" width="4.46484375" customWidth="1"/>
    <col min="2" max="2" width="52" customWidth="1"/>
    <col min="3" max="3" width="18" customWidth="1"/>
    <col min="4" max="13" width="13.46484375" customWidth="1"/>
  </cols>
  <sheetData>
    <row r="1" spans="1:13" ht="31.5" customHeight="1" x14ac:dyDescent="0.9">
      <c r="A1" s="87" t="s">
        <v>222</v>
      </c>
      <c r="B1" s="88"/>
      <c r="C1" s="88"/>
      <c r="D1" s="88"/>
      <c r="E1" s="88"/>
      <c r="F1" s="88"/>
      <c r="G1" s="88"/>
      <c r="H1" s="88"/>
      <c r="I1" s="88"/>
      <c r="J1" s="88"/>
      <c r="K1" s="88"/>
      <c r="L1" s="88"/>
      <c r="M1" s="88"/>
    </row>
    <row r="2" spans="1:13" ht="6" customHeight="1" x14ac:dyDescent="0.45"/>
    <row r="3" spans="1:13" ht="21.75" customHeight="1" x14ac:dyDescent="0.45">
      <c r="B3" s="18" t="s">
        <v>170</v>
      </c>
      <c r="D3" s="20">
        <v>45894</v>
      </c>
      <c r="E3" s="19"/>
      <c r="G3" s="1"/>
      <c r="H3" s="81"/>
      <c r="I3" s="82"/>
      <c r="J3" s="82"/>
      <c r="K3" s="82"/>
      <c r="L3" s="82"/>
      <c r="M3" s="82"/>
    </row>
    <row r="4" spans="1:13" ht="6" customHeight="1" x14ac:dyDescent="0.45"/>
    <row r="5" spans="1:13" ht="27.75" customHeight="1" x14ac:dyDescent="0.45">
      <c r="A5" s="155" t="s">
        <v>115</v>
      </c>
      <c r="B5" s="86"/>
      <c r="C5" s="86"/>
      <c r="D5" s="86"/>
      <c r="E5" s="86"/>
      <c r="F5" s="86"/>
      <c r="G5" s="86"/>
      <c r="H5" s="86"/>
      <c r="I5" s="86"/>
      <c r="J5" s="86"/>
      <c r="K5" s="86"/>
      <c r="L5" s="86"/>
      <c r="M5" s="86"/>
    </row>
    <row r="6" spans="1:13" ht="6" customHeight="1" x14ac:dyDescent="0.45"/>
    <row r="7" spans="1:13" ht="21.75" customHeight="1" x14ac:dyDescent="0.45">
      <c r="A7" s="90" t="s">
        <v>116</v>
      </c>
      <c r="B7" s="86"/>
      <c r="C7" s="86"/>
      <c r="D7" s="86"/>
      <c r="E7" s="86"/>
      <c r="F7" s="86"/>
      <c r="G7" s="86"/>
      <c r="H7" s="86"/>
      <c r="I7" s="86"/>
      <c r="J7" s="86"/>
      <c r="K7" s="86"/>
      <c r="L7" s="86"/>
      <c r="M7" s="86"/>
    </row>
    <row r="8" spans="1:13" s="26" customFormat="1" ht="21.75" customHeight="1" x14ac:dyDescent="0.5">
      <c r="A8" s="39" t="s">
        <v>64</v>
      </c>
      <c r="B8" s="40" t="s">
        <v>65</v>
      </c>
      <c r="C8" s="40" t="s">
        <v>117</v>
      </c>
      <c r="D8" s="16" t="s">
        <v>118</v>
      </c>
      <c r="E8" s="16" t="s">
        <v>119</v>
      </c>
      <c r="F8" s="16" t="s">
        <v>120</v>
      </c>
      <c r="G8" s="16" t="s">
        <v>121</v>
      </c>
      <c r="H8" s="16" t="s">
        <v>122</v>
      </c>
      <c r="I8" s="16" t="s">
        <v>123</v>
      </c>
      <c r="J8" s="16" t="s">
        <v>124</v>
      </c>
      <c r="K8" s="16" t="s">
        <v>125</v>
      </c>
      <c r="L8" s="16" t="s">
        <v>126</v>
      </c>
      <c r="M8" s="16" t="s">
        <v>127</v>
      </c>
    </row>
    <row r="9" spans="1:13" ht="27.75" customHeight="1" x14ac:dyDescent="0.45">
      <c r="A9" s="4">
        <v>1</v>
      </c>
      <c r="B9" s="5" t="s">
        <v>72</v>
      </c>
      <c r="C9" s="71" t="s">
        <v>128</v>
      </c>
      <c r="D9" s="6" t="s">
        <v>171</v>
      </c>
      <c r="E9" s="6" t="s">
        <v>172</v>
      </c>
      <c r="F9" s="6" t="s">
        <v>171</v>
      </c>
      <c r="G9" s="6" t="s">
        <v>68</v>
      </c>
      <c r="H9" s="6" t="s">
        <v>171</v>
      </c>
      <c r="I9" s="6" t="s">
        <v>172</v>
      </c>
      <c r="J9" s="6"/>
      <c r="K9" s="6"/>
      <c r="L9" s="6"/>
      <c r="M9" s="6"/>
    </row>
    <row r="10" spans="1:13" ht="27.75" customHeight="1" x14ac:dyDescent="0.45">
      <c r="A10" s="7">
        <v>2</v>
      </c>
      <c r="B10" s="8" t="s">
        <v>73</v>
      </c>
      <c r="C10" s="72" t="s">
        <v>128</v>
      </c>
      <c r="D10" s="6" t="s">
        <v>171</v>
      </c>
      <c r="E10" s="6" t="s">
        <v>171</v>
      </c>
      <c r="F10" s="6" t="s">
        <v>172</v>
      </c>
      <c r="G10" s="6" t="s">
        <v>171</v>
      </c>
      <c r="H10" s="6" t="s">
        <v>68</v>
      </c>
      <c r="I10" s="6" t="s">
        <v>171</v>
      </c>
      <c r="J10" s="6"/>
      <c r="K10" s="6"/>
      <c r="L10" s="6"/>
      <c r="M10" s="6"/>
    </row>
    <row r="11" spans="1:13" ht="27.75" customHeight="1" x14ac:dyDescent="0.45">
      <c r="A11" s="4">
        <v>3</v>
      </c>
      <c r="B11" s="5" t="s">
        <v>74</v>
      </c>
      <c r="C11" s="71" t="s">
        <v>128</v>
      </c>
      <c r="D11" s="6" t="s">
        <v>171</v>
      </c>
      <c r="E11" s="6" t="s">
        <v>68</v>
      </c>
      <c r="F11" s="6" t="s">
        <v>171</v>
      </c>
      <c r="G11" s="6" t="s">
        <v>171</v>
      </c>
      <c r="H11" s="6" t="s">
        <v>171</v>
      </c>
      <c r="I11" s="6" t="s">
        <v>172</v>
      </c>
      <c r="J11" s="6"/>
      <c r="K11" s="6"/>
      <c r="L11" s="6"/>
      <c r="M11" s="6"/>
    </row>
    <row r="12" spans="1:13" ht="27.75" customHeight="1" x14ac:dyDescent="0.45">
      <c r="A12" s="7">
        <v>4</v>
      </c>
      <c r="B12" s="8" t="s">
        <v>75</v>
      </c>
      <c r="C12" s="72" t="s">
        <v>128</v>
      </c>
      <c r="D12" s="6" t="s">
        <v>172</v>
      </c>
      <c r="E12" s="6" t="s">
        <v>171</v>
      </c>
      <c r="F12" s="6" t="s">
        <v>172</v>
      </c>
      <c r="G12" s="6" t="s">
        <v>171</v>
      </c>
      <c r="H12" s="6" t="s">
        <v>171</v>
      </c>
      <c r="I12" s="6" t="s">
        <v>171</v>
      </c>
      <c r="J12" s="6"/>
      <c r="K12" s="6"/>
      <c r="L12" s="6"/>
      <c r="M12" s="6"/>
    </row>
    <row r="13" spans="1:13" ht="27.75" customHeight="1" x14ac:dyDescent="0.45">
      <c r="A13" s="4">
        <v>5</v>
      </c>
      <c r="B13" s="5" t="s">
        <v>76</v>
      </c>
      <c r="C13" s="73" t="s">
        <v>129</v>
      </c>
      <c r="D13" s="6" t="s">
        <v>68</v>
      </c>
      <c r="E13" s="6" t="s">
        <v>173</v>
      </c>
      <c r="F13" s="6" t="s">
        <v>68</v>
      </c>
      <c r="G13" s="6" t="s">
        <v>173</v>
      </c>
      <c r="H13" s="6" t="s">
        <v>171</v>
      </c>
      <c r="I13" s="6" t="s">
        <v>68</v>
      </c>
      <c r="J13" s="6"/>
      <c r="K13" s="6"/>
      <c r="L13" s="6"/>
      <c r="M13" s="6"/>
    </row>
    <row r="14" spans="1:13" ht="27.75" customHeight="1" x14ac:dyDescent="0.45">
      <c r="A14" s="7">
        <v>6</v>
      </c>
      <c r="B14" s="8" t="s">
        <v>77</v>
      </c>
      <c r="C14" s="74" t="s">
        <v>129</v>
      </c>
      <c r="D14" s="6" t="s">
        <v>173</v>
      </c>
      <c r="E14" s="6" t="s">
        <v>68</v>
      </c>
      <c r="F14" s="6" t="s">
        <v>173</v>
      </c>
      <c r="G14" s="6" t="s">
        <v>68</v>
      </c>
      <c r="H14" s="6" t="s">
        <v>68</v>
      </c>
      <c r="I14" s="6" t="s">
        <v>173</v>
      </c>
      <c r="J14" s="6"/>
      <c r="K14" s="6"/>
      <c r="L14" s="6"/>
      <c r="M14" s="6"/>
    </row>
    <row r="15" spans="1:13" ht="27.75" customHeight="1" x14ac:dyDescent="0.45">
      <c r="A15" s="4">
        <v>7</v>
      </c>
      <c r="B15" s="5" t="s">
        <v>78</v>
      </c>
      <c r="C15" s="73" t="s">
        <v>129</v>
      </c>
      <c r="D15" s="6" t="s">
        <v>68</v>
      </c>
      <c r="E15" s="6" t="s">
        <v>171</v>
      </c>
      <c r="F15" s="6" t="s">
        <v>68</v>
      </c>
      <c r="G15" s="6" t="s">
        <v>173</v>
      </c>
      <c r="H15" s="6" t="s">
        <v>171</v>
      </c>
      <c r="I15" s="6" t="s">
        <v>68</v>
      </c>
      <c r="J15" s="6"/>
      <c r="K15" s="6"/>
      <c r="L15" s="6"/>
      <c r="M15" s="6"/>
    </row>
    <row r="16" spans="1:13" ht="27.75" customHeight="1" x14ac:dyDescent="0.45">
      <c r="A16" s="7">
        <v>8</v>
      </c>
      <c r="B16" s="8" t="s">
        <v>79</v>
      </c>
      <c r="C16" s="74" t="s">
        <v>129</v>
      </c>
      <c r="D16" s="6" t="s">
        <v>173</v>
      </c>
      <c r="E16" s="6" t="s">
        <v>68</v>
      </c>
      <c r="F16" s="6" t="s">
        <v>68</v>
      </c>
      <c r="G16" s="6" t="s">
        <v>173</v>
      </c>
      <c r="H16" s="6" t="s">
        <v>68</v>
      </c>
      <c r="I16" s="6" t="s">
        <v>171</v>
      </c>
      <c r="J16" s="6"/>
      <c r="K16" s="6"/>
      <c r="L16" s="6"/>
      <c r="M16" s="6"/>
    </row>
    <row r="17" spans="1:13" ht="27.75" customHeight="1" x14ac:dyDescent="0.45">
      <c r="A17" s="4">
        <v>9</v>
      </c>
      <c r="B17" s="5" t="s">
        <v>80</v>
      </c>
      <c r="C17" s="75" t="s">
        <v>130</v>
      </c>
      <c r="D17" s="6" t="s">
        <v>68</v>
      </c>
      <c r="E17" s="6" t="s">
        <v>171</v>
      </c>
      <c r="F17" s="6" t="s">
        <v>171</v>
      </c>
      <c r="G17" s="6" t="s">
        <v>68</v>
      </c>
      <c r="H17" s="6" t="s">
        <v>171</v>
      </c>
      <c r="I17" s="6" t="s">
        <v>171</v>
      </c>
      <c r="J17" s="6"/>
      <c r="K17" s="6"/>
      <c r="L17" s="6"/>
      <c r="M17" s="6"/>
    </row>
    <row r="18" spans="1:13" ht="27.75" customHeight="1" x14ac:dyDescent="0.45">
      <c r="A18" s="7">
        <v>10</v>
      </c>
      <c r="B18" s="8" t="s">
        <v>81</v>
      </c>
      <c r="C18" s="76" t="s">
        <v>130</v>
      </c>
      <c r="D18" s="6" t="s">
        <v>171</v>
      </c>
      <c r="E18" s="6" t="s">
        <v>171</v>
      </c>
      <c r="F18" s="6" t="s">
        <v>68</v>
      </c>
      <c r="G18" s="6" t="s">
        <v>171</v>
      </c>
      <c r="H18" s="6" t="s">
        <v>171</v>
      </c>
      <c r="I18" s="6" t="s">
        <v>171</v>
      </c>
      <c r="J18" s="6"/>
      <c r="K18" s="6"/>
      <c r="L18" s="6"/>
      <c r="M18" s="6"/>
    </row>
    <row r="19" spans="1:13" ht="27.75" customHeight="1" x14ac:dyDescent="0.45">
      <c r="A19" s="4">
        <v>11</v>
      </c>
      <c r="B19" s="5" t="s">
        <v>82</v>
      </c>
      <c r="C19" s="75" t="s">
        <v>130</v>
      </c>
      <c r="D19" s="6" t="s">
        <v>171</v>
      </c>
      <c r="E19" s="6" t="s">
        <v>68</v>
      </c>
      <c r="F19" s="6" t="s">
        <v>171</v>
      </c>
      <c r="G19" s="6" t="s">
        <v>68</v>
      </c>
      <c r="H19" s="6" t="s">
        <v>171</v>
      </c>
      <c r="I19" s="6" t="s">
        <v>68</v>
      </c>
      <c r="J19" s="6"/>
      <c r="K19" s="6"/>
      <c r="L19" s="6"/>
      <c r="M19" s="6"/>
    </row>
    <row r="20" spans="1:13" ht="27.75" customHeight="1" x14ac:dyDescent="0.45">
      <c r="A20" s="7">
        <v>12</v>
      </c>
      <c r="B20" s="8" t="s">
        <v>83</v>
      </c>
      <c r="C20" s="76" t="s">
        <v>130</v>
      </c>
      <c r="D20" s="6" t="s">
        <v>68</v>
      </c>
      <c r="E20" s="6" t="s">
        <v>171</v>
      </c>
      <c r="F20" s="6" t="s">
        <v>171</v>
      </c>
      <c r="G20" s="6" t="s">
        <v>171</v>
      </c>
      <c r="H20" s="6" t="s">
        <v>68</v>
      </c>
      <c r="I20" s="6" t="s">
        <v>171</v>
      </c>
      <c r="J20" s="6"/>
      <c r="K20" s="6"/>
      <c r="L20" s="6"/>
      <c r="M20" s="6"/>
    </row>
    <row r="21" spans="1:13" ht="27.75" customHeight="1" x14ac:dyDescent="0.45">
      <c r="A21" s="4">
        <v>13</v>
      </c>
      <c r="B21" s="5" t="s">
        <v>84</v>
      </c>
      <c r="C21" s="73" t="s">
        <v>131</v>
      </c>
      <c r="D21" s="6" t="s">
        <v>171</v>
      </c>
      <c r="E21" s="6" t="s">
        <v>171</v>
      </c>
      <c r="F21" s="6" t="s">
        <v>172</v>
      </c>
      <c r="G21" s="6" t="s">
        <v>171</v>
      </c>
      <c r="H21" s="6" t="s">
        <v>171</v>
      </c>
      <c r="I21" s="6" t="s">
        <v>171</v>
      </c>
      <c r="J21" s="6"/>
      <c r="K21" s="6"/>
      <c r="L21" s="6"/>
      <c r="M21" s="6"/>
    </row>
    <row r="22" spans="1:13" ht="27.75" customHeight="1" x14ac:dyDescent="0.45">
      <c r="A22" s="7">
        <v>14</v>
      </c>
      <c r="B22" s="8" t="s">
        <v>85</v>
      </c>
      <c r="C22" s="74" t="s">
        <v>131</v>
      </c>
      <c r="D22" s="6" t="s">
        <v>172</v>
      </c>
      <c r="E22" s="6" t="s">
        <v>171</v>
      </c>
      <c r="F22" s="6" t="s">
        <v>172</v>
      </c>
      <c r="G22" s="6" t="s">
        <v>172</v>
      </c>
      <c r="H22" s="6" t="s">
        <v>171</v>
      </c>
      <c r="I22" s="6" t="s">
        <v>171</v>
      </c>
      <c r="J22" s="6"/>
      <c r="K22" s="6"/>
      <c r="L22" s="6"/>
      <c r="M22" s="6"/>
    </row>
    <row r="23" spans="1:13" ht="27.75" customHeight="1" x14ac:dyDescent="0.45">
      <c r="A23" s="4">
        <v>15</v>
      </c>
      <c r="B23" s="5" t="s">
        <v>86</v>
      </c>
      <c r="C23" s="73" t="s">
        <v>131</v>
      </c>
      <c r="D23" s="6" t="s">
        <v>171</v>
      </c>
      <c r="E23" s="6" t="s">
        <v>172</v>
      </c>
      <c r="F23" s="6" t="s">
        <v>171</v>
      </c>
      <c r="G23" s="6" t="s">
        <v>171</v>
      </c>
      <c r="H23" s="6" t="s">
        <v>171</v>
      </c>
      <c r="I23" s="6" t="s">
        <v>172</v>
      </c>
      <c r="J23" s="6"/>
      <c r="K23" s="6"/>
      <c r="L23" s="6"/>
      <c r="M23" s="6"/>
    </row>
    <row r="24" spans="1:13" ht="27.75" customHeight="1" x14ac:dyDescent="0.45">
      <c r="A24" s="7">
        <v>16</v>
      </c>
      <c r="B24" s="8" t="s">
        <v>87</v>
      </c>
      <c r="C24" s="74" t="s">
        <v>131</v>
      </c>
      <c r="D24" s="6" t="s">
        <v>171</v>
      </c>
      <c r="E24" s="6" t="s">
        <v>171</v>
      </c>
      <c r="F24" s="6" t="s">
        <v>171</v>
      </c>
      <c r="G24" s="6" t="s">
        <v>172</v>
      </c>
      <c r="H24" s="6" t="s">
        <v>171</v>
      </c>
      <c r="I24" s="6" t="s">
        <v>171</v>
      </c>
      <c r="J24" s="6"/>
      <c r="K24" s="6"/>
      <c r="L24" s="6"/>
      <c r="M24" s="6"/>
    </row>
    <row r="25" spans="1:13" ht="27.75" customHeight="1" x14ac:dyDescent="0.45">
      <c r="A25" s="4">
        <v>17</v>
      </c>
      <c r="B25" s="5" t="s">
        <v>88</v>
      </c>
      <c r="C25" s="71" t="s">
        <v>132</v>
      </c>
      <c r="D25" s="6" t="s">
        <v>171</v>
      </c>
      <c r="E25" s="6" t="s">
        <v>172</v>
      </c>
      <c r="F25" s="6" t="s">
        <v>171</v>
      </c>
      <c r="G25" s="6" t="s">
        <v>172</v>
      </c>
      <c r="H25" s="6" t="s">
        <v>171</v>
      </c>
      <c r="I25" s="6" t="s">
        <v>172</v>
      </c>
      <c r="J25" s="6"/>
      <c r="K25" s="6"/>
      <c r="L25" s="6"/>
      <c r="M25" s="6"/>
    </row>
    <row r="26" spans="1:13" ht="27.75" customHeight="1" x14ac:dyDescent="0.45">
      <c r="A26" s="7">
        <v>18</v>
      </c>
      <c r="B26" s="8" t="s">
        <v>89</v>
      </c>
      <c r="C26" s="72" t="s">
        <v>132</v>
      </c>
      <c r="D26" s="6" t="s">
        <v>172</v>
      </c>
      <c r="E26" s="6" t="s">
        <v>171</v>
      </c>
      <c r="F26" s="6" t="s">
        <v>172</v>
      </c>
      <c r="G26" s="6" t="s">
        <v>171</v>
      </c>
      <c r="H26" s="6" t="s">
        <v>172</v>
      </c>
      <c r="I26" s="6" t="s">
        <v>171</v>
      </c>
      <c r="J26" s="6"/>
      <c r="K26" s="6"/>
      <c r="L26" s="6"/>
      <c r="M26" s="6"/>
    </row>
    <row r="27" spans="1:13" ht="27.75" customHeight="1" x14ac:dyDescent="0.45">
      <c r="A27" s="4">
        <v>19</v>
      </c>
      <c r="B27" s="5" t="s">
        <v>90</v>
      </c>
      <c r="C27" s="71" t="s">
        <v>132</v>
      </c>
      <c r="D27" s="6" t="s">
        <v>171</v>
      </c>
      <c r="E27" s="6" t="s">
        <v>171</v>
      </c>
      <c r="F27" s="6" t="s">
        <v>171</v>
      </c>
      <c r="G27" s="6" t="s">
        <v>171</v>
      </c>
      <c r="H27" s="6" t="s">
        <v>172</v>
      </c>
      <c r="I27" s="6" t="s">
        <v>171</v>
      </c>
      <c r="J27" s="6"/>
      <c r="K27" s="6"/>
      <c r="L27" s="6"/>
      <c r="M27" s="6"/>
    </row>
    <row r="28" spans="1:13" ht="27.75" customHeight="1" x14ac:dyDescent="0.45">
      <c r="A28" s="7">
        <v>20</v>
      </c>
      <c r="B28" s="8" t="s">
        <v>91</v>
      </c>
      <c r="C28" s="72" t="s">
        <v>132</v>
      </c>
      <c r="D28" s="6" t="s">
        <v>172</v>
      </c>
      <c r="E28" s="6" t="s">
        <v>172</v>
      </c>
      <c r="F28" s="6" t="s">
        <v>171</v>
      </c>
      <c r="G28" s="6" t="s">
        <v>172</v>
      </c>
      <c r="H28" s="6" t="s">
        <v>171</v>
      </c>
      <c r="I28" s="6" t="s">
        <v>172</v>
      </c>
      <c r="J28" s="6"/>
      <c r="K28" s="6"/>
      <c r="L28" s="6"/>
      <c r="M28" s="6"/>
    </row>
    <row r="29" spans="1:13" ht="27.75" customHeight="1" x14ac:dyDescent="0.45">
      <c r="A29" s="4">
        <v>21</v>
      </c>
      <c r="B29" s="5" t="s">
        <v>92</v>
      </c>
      <c r="C29" s="75" t="s">
        <v>133</v>
      </c>
      <c r="D29" s="6" t="s">
        <v>172</v>
      </c>
      <c r="E29" s="6" t="s">
        <v>172</v>
      </c>
      <c r="F29" s="6" t="s">
        <v>171</v>
      </c>
      <c r="G29" s="6" t="s">
        <v>172</v>
      </c>
      <c r="H29" s="6" t="s">
        <v>172</v>
      </c>
      <c r="I29" s="6" t="s">
        <v>171</v>
      </c>
      <c r="J29" s="6"/>
      <c r="K29" s="6"/>
      <c r="L29" s="6"/>
      <c r="M29" s="6"/>
    </row>
    <row r="30" spans="1:13" ht="27.75" customHeight="1" x14ac:dyDescent="0.45">
      <c r="A30" s="7">
        <v>22</v>
      </c>
      <c r="B30" s="8" t="s">
        <v>93</v>
      </c>
      <c r="C30" s="76" t="s">
        <v>133</v>
      </c>
      <c r="D30" s="6" t="s">
        <v>172</v>
      </c>
      <c r="E30" s="6" t="s">
        <v>171</v>
      </c>
      <c r="F30" s="6" t="s">
        <v>172</v>
      </c>
      <c r="G30" s="6" t="s">
        <v>172</v>
      </c>
      <c r="H30" s="6" t="s">
        <v>171</v>
      </c>
      <c r="I30" s="6" t="s">
        <v>172</v>
      </c>
      <c r="J30" s="6"/>
      <c r="K30" s="6"/>
      <c r="L30" s="6"/>
      <c r="M30" s="6"/>
    </row>
    <row r="31" spans="1:13" ht="27.75" customHeight="1" x14ac:dyDescent="0.45">
      <c r="A31" s="4">
        <v>23</v>
      </c>
      <c r="B31" s="5" t="s">
        <v>94</v>
      </c>
      <c r="C31" s="75" t="s">
        <v>133</v>
      </c>
      <c r="D31" s="6" t="s">
        <v>171</v>
      </c>
      <c r="E31" s="6" t="s">
        <v>172</v>
      </c>
      <c r="F31" s="6" t="s">
        <v>172</v>
      </c>
      <c r="G31" s="6" t="s">
        <v>171</v>
      </c>
      <c r="H31" s="6" t="s">
        <v>172</v>
      </c>
      <c r="I31" s="6" t="s">
        <v>171</v>
      </c>
      <c r="J31" s="6"/>
      <c r="K31" s="6"/>
      <c r="L31" s="6"/>
      <c r="M31" s="6"/>
    </row>
    <row r="32" spans="1:13" ht="27.75" customHeight="1" x14ac:dyDescent="0.45">
      <c r="A32" s="7">
        <v>24</v>
      </c>
      <c r="B32" s="8" t="s">
        <v>95</v>
      </c>
      <c r="C32" s="76" t="s">
        <v>133</v>
      </c>
      <c r="D32" s="6" t="s">
        <v>172</v>
      </c>
      <c r="E32" s="6" t="s">
        <v>172</v>
      </c>
      <c r="F32" s="6" t="s">
        <v>171</v>
      </c>
      <c r="G32" s="6" t="s">
        <v>172</v>
      </c>
      <c r="H32" s="6" t="s">
        <v>172</v>
      </c>
      <c r="I32" s="6" t="s">
        <v>172</v>
      </c>
      <c r="J32" s="6"/>
      <c r="K32" s="6"/>
      <c r="L32" s="6"/>
      <c r="M32" s="6"/>
    </row>
    <row r="33" spans="1:13" ht="27.75" customHeight="1" x14ac:dyDescent="0.45">
      <c r="A33" s="4">
        <v>25</v>
      </c>
      <c r="B33" s="5" t="s">
        <v>96</v>
      </c>
      <c r="C33" s="77" t="s">
        <v>134</v>
      </c>
      <c r="D33" s="6" t="s">
        <v>171</v>
      </c>
      <c r="E33" s="6" t="s">
        <v>172</v>
      </c>
      <c r="F33" s="6" t="s">
        <v>171</v>
      </c>
      <c r="G33" s="6" t="s">
        <v>171</v>
      </c>
      <c r="H33" s="6" t="s">
        <v>172</v>
      </c>
      <c r="I33" s="6" t="s">
        <v>171</v>
      </c>
      <c r="J33" s="6"/>
      <c r="K33" s="6"/>
      <c r="L33" s="6"/>
      <c r="M33" s="6"/>
    </row>
    <row r="34" spans="1:13" ht="27.75" customHeight="1" x14ac:dyDescent="0.45">
      <c r="A34" s="7">
        <v>26</v>
      </c>
      <c r="B34" s="8" t="s">
        <v>97</v>
      </c>
      <c r="C34" s="78" t="s">
        <v>134</v>
      </c>
      <c r="D34" s="6" t="s">
        <v>172</v>
      </c>
      <c r="E34" s="6" t="s">
        <v>172</v>
      </c>
      <c r="F34" s="6" t="s">
        <v>171</v>
      </c>
      <c r="G34" s="6" t="s">
        <v>172</v>
      </c>
      <c r="H34" s="6" t="s">
        <v>171</v>
      </c>
      <c r="I34" s="6" t="s">
        <v>172</v>
      </c>
      <c r="J34" s="6"/>
      <c r="K34" s="6"/>
      <c r="L34" s="6"/>
      <c r="M34" s="6"/>
    </row>
    <row r="35" spans="1:13" ht="27.75" customHeight="1" x14ac:dyDescent="0.45">
      <c r="A35" s="4">
        <v>27</v>
      </c>
      <c r="B35" s="5" t="s">
        <v>98</v>
      </c>
      <c r="C35" s="77" t="s">
        <v>134</v>
      </c>
      <c r="D35" s="6" t="s">
        <v>171</v>
      </c>
      <c r="E35" s="6" t="s">
        <v>68</v>
      </c>
      <c r="F35" s="6" t="s">
        <v>171</v>
      </c>
      <c r="G35" s="6" t="s">
        <v>171</v>
      </c>
      <c r="H35" s="6" t="s">
        <v>171</v>
      </c>
      <c r="I35" s="6" t="s">
        <v>172</v>
      </c>
      <c r="J35" s="6"/>
      <c r="K35" s="6"/>
      <c r="L35" s="6"/>
      <c r="M35" s="6"/>
    </row>
    <row r="36" spans="1:13" ht="27.75" customHeight="1" x14ac:dyDescent="0.45">
      <c r="A36" s="7">
        <v>28</v>
      </c>
      <c r="B36" s="8" t="s">
        <v>99</v>
      </c>
      <c r="C36" s="78" t="s">
        <v>134</v>
      </c>
      <c r="D36" s="6" t="s">
        <v>172</v>
      </c>
      <c r="E36" s="6" t="s">
        <v>171</v>
      </c>
      <c r="F36" s="6" t="s">
        <v>172</v>
      </c>
      <c r="G36" s="6" t="s">
        <v>171</v>
      </c>
      <c r="H36" s="6" t="s">
        <v>172</v>
      </c>
      <c r="I36" s="6" t="s">
        <v>171</v>
      </c>
      <c r="J36" s="6"/>
      <c r="K36" s="6"/>
      <c r="L36" s="6"/>
      <c r="M36" s="6"/>
    </row>
    <row r="37" spans="1:13" ht="27.75" customHeight="1" x14ac:dyDescent="0.45">
      <c r="A37" s="4">
        <v>29</v>
      </c>
      <c r="B37" s="5" t="s">
        <v>100</v>
      </c>
      <c r="C37" s="77" t="s">
        <v>135</v>
      </c>
      <c r="D37" s="6" t="s">
        <v>171</v>
      </c>
      <c r="E37" s="6" t="s">
        <v>171</v>
      </c>
      <c r="F37" s="6" t="s">
        <v>68</v>
      </c>
      <c r="G37" s="6" t="s">
        <v>171</v>
      </c>
      <c r="H37" s="6" t="s">
        <v>171</v>
      </c>
      <c r="I37" s="6" t="s">
        <v>171</v>
      </c>
      <c r="J37" s="6"/>
      <c r="K37" s="6"/>
      <c r="L37" s="6"/>
      <c r="M37" s="6"/>
    </row>
    <row r="38" spans="1:13" ht="27.75" customHeight="1" x14ac:dyDescent="0.45">
      <c r="A38" s="7">
        <v>30</v>
      </c>
      <c r="B38" s="8" t="s">
        <v>101</v>
      </c>
      <c r="C38" s="78" t="s">
        <v>135</v>
      </c>
      <c r="D38" s="6" t="s">
        <v>171</v>
      </c>
      <c r="E38" s="6" t="s">
        <v>172</v>
      </c>
      <c r="F38" s="6" t="s">
        <v>171</v>
      </c>
      <c r="G38" s="6" t="s">
        <v>172</v>
      </c>
      <c r="H38" s="6" t="s">
        <v>171</v>
      </c>
      <c r="I38" s="6" t="s">
        <v>171</v>
      </c>
      <c r="J38" s="6"/>
      <c r="K38" s="6"/>
      <c r="L38" s="6"/>
      <c r="M38" s="6"/>
    </row>
    <row r="39" spans="1:13" ht="27.75" customHeight="1" x14ac:dyDescent="0.45">
      <c r="A39" s="4">
        <v>31</v>
      </c>
      <c r="B39" s="5" t="s">
        <v>102</v>
      </c>
      <c r="C39" s="77" t="s">
        <v>135</v>
      </c>
      <c r="D39" s="6" t="s">
        <v>68</v>
      </c>
      <c r="E39" s="6" t="s">
        <v>171</v>
      </c>
      <c r="F39" s="6" t="s">
        <v>171</v>
      </c>
      <c r="G39" s="6" t="s">
        <v>68</v>
      </c>
      <c r="H39" s="6" t="s">
        <v>171</v>
      </c>
      <c r="I39" s="6" t="s">
        <v>171</v>
      </c>
      <c r="J39" s="6"/>
      <c r="K39" s="6"/>
      <c r="L39" s="6"/>
      <c r="M39" s="6"/>
    </row>
    <row r="40" spans="1:13" ht="27.75" customHeight="1" x14ac:dyDescent="0.45">
      <c r="A40" s="7">
        <v>32</v>
      </c>
      <c r="B40" s="8" t="s">
        <v>103</v>
      </c>
      <c r="C40" s="78" t="s">
        <v>135</v>
      </c>
      <c r="D40" s="6" t="s">
        <v>171</v>
      </c>
      <c r="E40" s="6" t="s">
        <v>171</v>
      </c>
      <c r="F40" s="6" t="s">
        <v>172</v>
      </c>
      <c r="G40" s="6" t="s">
        <v>171</v>
      </c>
      <c r="H40" s="6" t="s">
        <v>171</v>
      </c>
      <c r="I40" s="6" t="s">
        <v>172</v>
      </c>
      <c r="J40" s="6"/>
      <c r="K40" s="6"/>
      <c r="L40" s="6"/>
      <c r="M40" s="6"/>
    </row>
    <row r="41" spans="1:13" ht="6" customHeight="1" x14ac:dyDescent="0.45"/>
    <row r="42" spans="1:13" ht="21.75" customHeight="1" x14ac:dyDescent="0.45">
      <c r="A42" s="90" t="s">
        <v>136</v>
      </c>
      <c r="B42" s="86"/>
      <c r="C42" s="86"/>
      <c r="D42" s="86"/>
      <c r="E42" s="86"/>
      <c r="F42" s="86"/>
      <c r="G42" s="86"/>
      <c r="H42" s="86"/>
      <c r="I42" s="86"/>
      <c r="J42" s="86"/>
      <c r="K42" s="86"/>
      <c r="L42" s="86"/>
      <c r="M42" s="86"/>
    </row>
    <row r="43" spans="1:13" s="26" customFormat="1" ht="24" customHeight="1" x14ac:dyDescent="0.5">
      <c r="A43" s="154" t="s">
        <v>137</v>
      </c>
      <c r="B43" s="84"/>
      <c r="C43" s="84"/>
      <c r="D43" s="41" t="s">
        <v>174</v>
      </c>
      <c r="E43" s="41" t="s">
        <v>175</v>
      </c>
      <c r="F43" s="41" t="s">
        <v>176</v>
      </c>
      <c r="G43" s="41" t="s">
        <v>176</v>
      </c>
      <c r="H43" s="41" t="s">
        <v>175</v>
      </c>
      <c r="I43" s="41" t="s">
        <v>176</v>
      </c>
      <c r="J43" s="41"/>
      <c r="K43" s="41"/>
      <c r="L43" s="41"/>
      <c r="M43" s="41"/>
    </row>
    <row r="44" spans="1:13" ht="7.5" customHeight="1" x14ac:dyDescent="0.45"/>
    <row r="45" spans="1:13" ht="21.75" customHeight="1" x14ac:dyDescent="0.45">
      <c r="A45" s="90" t="s">
        <v>138</v>
      </c>
      <c r="B45" s="86"/>
      <c r="C45" s="86"/>
      <c r="D45" s="86"/>
      <c r="E45" s="86"/>
      <c r="F45" s="86"/>
      <c r="G45" s="86"/>
      <c r="H45" s="86"/>
      <c r="I45" s="86"/>
      <c r="J45" s="86"/>
      <c r="K45" s="86"/>
      <c r="L45" s="86"/>
      <c r="M45" s="86"/>
    </row>
    <row r="46" spans="1:13" ht="49.5" customHeight="1" x14ac:dyDescent="0.45">
      <c r="A46" s="127" t="s">
        <v>128</v>
      </c>
      <c r="B46" s="84"/>
      <c r="C46" s="84"/>
      <c r="D46" s="10"/>
      <c r="E46" s="10"/>
      <c r="F46" s="10"/>
      <c r="G46" s="10"/>
      <c r="H46" s="10"/>
      <c r="I46" s="10"/>
      <c r="J46" s="10"/>
      <c r="K46" s="10"/>
      <c r="L46" s="10"/>
      <c r="M46" s="10"/>
    </row>
    <row r="47" spans="1:13" ht="58.5" customHeight="1" x14ac:dyDescent="0.45">
      <c r="A47" s="125" t="s">
        <v>129</v>
      </c>
      <c r="B47" s="84"/>
      <c r="C47" s="84"/>
      <c r="D47" s="10" t="s">
        <v>177</v>
      </c>
      <c r="E47" s="10"/>
      <c r="F47" s="10" t="s">
        <v>178</v>
      </c>
      <c r="G47" s="10"/>
      <c r="H47" s="10" t="s">
        <v>179</v>
      </c>
      <c r="I47" s="10"/>
      <c r="J47" s="10"/>
      <c r="K47" s="10"/>
      <c r="L47" s="10"/>
      <c r="M47" s="10"/>
    </row>
    <row r="48" spans="1:13" ht="56.25" customHeight="1" x14ac:dyDescent="0.45">
      <c r="A48" s="129" t="s">
        <v>130</v>
      </c>
      <c r="B48" s="84"/>
      <c r="C48" s="84"/>
      <c r="D48" s="10"/>
      <c r="E48" s="10" t="s">
        <v>180</v>
      </c>
      <c r="F48" s="10"/>
      <c r="G48" s="10"/>
      <c r="H48" s="10" t="s">
        <v>181</v>
      </c>
      <c r="I48" s="10"/>
      <c r="J48" s="10"/>
      <c r="K48" s="10"/>
      <c r="L48" s="10"/>
      <c r="M48" s="10"/>
    </row>
    <row r="49" spans="1:13" ht="46.5" customHeight="1" x14ac:dyDescent="0.45">
      <c r="A49" s="125" t="s">
        <v>131</v>
      </c>
      <c r="B49" s="84"/>
      <c r="C49" s="84"/>
      <c r="D49" s="10"/>
      <c r="E49" s="10"/>
      <c r="F49" s="10"/>
      <c r="G49" s="10"/>
      <c r="H49" s="10"/>
      <c r="I49" s="10"/>
      <c r="J49" s="10"/>
      <c r="K49" s="10"/>
      <c r="L49" s="10"/>
      <c r="M49" s="10"/>
    </row>
    <row r="50" spans="1:13" ht="46.5" customHeight="1" x14ac:dyDescent="0.45">
      <c r="A50" s="127" t="s">
        <v>132</v>
      </c>
      <c r="B50" s="84"/>
      <c r="C50" s="84"/>
      <c r="D50" s="10"/>
      <c r="E50" s="10"/>
      <c r="F50" s="10"/>
      <c r="G50" s="10"/>
      <c r="H50" s="10"/>
      <c r="I50" s="10"/>
      <c r="J50" s="10"/>
      <c r="K50" s="10"/>
      <c r="L50" s="10"/>
      <c r="M50" s="10"/>
    </row>
    <row r="51" spans="1:13" ht="49.5" customHeight="1" x14ac:dyDescent="0.45">
      <c r="A51" s="129" t="s">
        <v>133</v>
      </c>
      <c r="B51" s="84"/>
      <c r="C51" s="84"/>
      <c r="D51" s="10"/>
      <c r="E51" s="10" t="s">
        <v>182</v>
      </c>
      <c r="F51" s="10" t="s">
        <v>183</v>
      </c>
      <c r="G51" s="10" t="s">
        <v>184</v>
      </c>
      <c r="H51" s="10"/>
      <c r="I51" s="10" t="s">
        <v>185</v>
      </c>
      <c r="J51" s="10"/>
      <c r="K51" s="10"/>
      <c r="L51" s="10"/>
      <c r="M51" s="10"/>
    </row>
    <row r="52" spans="1:13" ht="49.5" customHeight="1" x14ac:dyDescent="0.45">
      <c r="A52" s="128" t="s">
        <v>134</v>
      </c>
      <c r="B52" s="84"/>
      <c r="C52" s="84"/>
      <c r="D52" s="10"/>
      <c r="E52" s="10"/>
      <c r="F52" s="10"/>
      <c r="G52" s="10"/>
      <c r="H52" s="10"/>
      <c r="I52" s="10"/>
      <c r="J52" s="10"/>
      <c r="K52" s="10"/>
      <c r="L52" s="10"/>
      <c r="M52" s="10"/>
    </row>
    <row r="53" spans="1:13" ht="49.5" customHeight="1" x14ac:dyDescent="0.45">
      <c r="A53" s="128" t="s">
        <v>135</v>
      </c>
      <c r="B53" s="84"/>
      <c r="C53" s="84"/>
      <c r="D53" s="10"/>
      <c r="E53" s="10" t="s">
        <v>186</v>
      </c>
      <c r="F53" s="10"/>
      <c r="G53" s="10" t="s">
        <v>187</v>
      </c>
      <c r="H53" s="10"/>
      <c r="I53" s="10"/>
      <c r="J53" s="10"/>
      <c r="K53" s="10"/>
      <c r="L53" s="10"/>
      <c r="M53" s="10"/>
    </row>
  </sheetData>
  <sheetProtection sheet="1" objects="1" scenarios="1" selectLockedCells="1"/>
  <mergeCells count="14">
    <mergeCell ref="A1:M1"/>
    <mergeCell ref="A45:M45"/>
    <mergeCell ref="A47:C47"/>
    <mergeCell ref="A46:C46"/>
    <mergeCell ref="A5:M5"/>
    <mergeCell ref="A53:C53"/>
    <mergeCell ref="A7:M7"/>
    <mergeCell ref="A50:C50"/>
    <mergeCell ref="A48:C48"/>
    <mergeCell ref="A43:C43"/>
    <mergeCell ref="A52:C52"/>
    <mergeCell ref="A51:C51"/>
    <mergeCell ref="A42:M42"/>
    <mergeCell ref="A49:C49"/>
  </mergeCells>
  <pageMargins left="0.25" right="0.25" top="0.25" bottom="0.25" header="0.511811023622047" footer="0.511811023622047"/>
  <pageSetup paperSize="9" scale="69" fitToHeight="0"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xr:uid="{00000000-0002-0000-0500-000000000000}">
          <x14:formula1>
            <xm:f>Config!$M$1:$M$7</xm:f>
          </x14:formula1>
          <xm:sqref>D9:M40</xm:sqref>
        </x14:dataValidation>
        <x14:dataValidation type="list" allowBlank="1" showInputMessage="1" xr:uid="{00000000-0002-0000-0500-000001000000}">
          <x14:formula1>
            <xm:f>Config!$O$2:$O$6</xm:f>
          </x14:formula1>
          <xm:sqref>D43:M43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37413-53E8-4A60-89BD-A8EDCE275750}">
  <sheetPr>
    <pageSetUpPr fitToPage="1"/>
  </sheetPr>
  <dimension ref="B1:P54"/>
  <sheetViews>
    <sheetView showGridLines="0" zoomScale="67" zoomScaleNormal="67" workbookViewId="0">
      <selection activeCell="F31" sqref="F31:H31"/>
    </sheetView>
  </sheetViews>
  <sheetFormatPr defaultColWidth="8.6640625" defaultRowHeight="14.25" x14ac:dyDescent="0.45"/>
  <cols>
    <col min="1" max="1" width="1.19921875" customWidth="1"/>
    <col min="2" max="2" width="22" customWidth="1"/>
    <col min="3" max="5" width="12" customWidth="1"/>
    <col min="6" max="6" width="10" customWidth="1"/>
    <col min="7" max="7" width="14" customWidth="1"/>
    <col min="8" max="8" width="6" customWidth="1"/>
    <col min="9" max="16" width="13" hidden="1" customWidth="1"/>
  </cols>
  <sheetData>
    <row r="1" spans="2:8" ht="31.5" customHeight="1" x14ac:dyDescent="0.45">
      <c r="B1" s="87" t="s">
        <v>220</v>
      </c>
      <c r="C1" s="86"/>
      <c r="D1" s="86"/>
      <c r="E1" s="86"/>
      <c r="F1" s="86"/>
      <c r="G1" s="86"/>
      <c r="H1" s="86"/>
    </row>
    <row r="2" spans="2:8" ht="7.5" customHeight="1" x14ac:dyDescent="0.45"/>
    <row r="3" spans="2:8" ht="21.75" customHeight="1" x14ac:dyDescent="0.45">
      <c r="B3" s="136" t="str">
        <f>IF(OR('Rater Responses Example'!$B$3="",LEFT('Rater Responses Example'!$B$3,1)="["),"",'Rater Responses Example'!$B$3)&amp;IF(ISNUMBER('Rater Responses Example'!$D$3),"    ·    "&amp;TEXT('Rater Responses Example'!$D$3,"m/d/yyyy"),IF(OR('Rater Responses Example'!$D$3="",LEFT('Rater Responses Example'!$D$3,1)="["),"","    ·    "&amp;'Rater Responses Example'!$D$3))</f>
        <v>Sarah Mitchell    ·    8/25/2025</v>
      </c>
      <c r="C3" s="86"/>
      <c r="D3" s="86"/>
      <c r="E3" s="86"/>
      <c r="F3" s="86"/>
      <c r="G3" s="86"/>
      <c r="H3" s="86"/>
    </row>
    <row r="4" spans="2:8" ht="18" customHeight="1" x14ac:dyDescent="0.45">
      <c r="B4" s="143" t="str">
        <f>"Raters with responses: "&amp;(IF(COUNTA('Rater Responses Example'!D9:D40)&gt;0,1,0)+IF(COUNTA('Rater Responses Example'!E9:E40)&gt;0,1,0)+IF(COUNTA('Rater Responses Example'!F9:F40)&gt;0,1,0)+IF(COUNTA('Rater Responses Example'!G9:G40)&gt;0,1,0)+IF(COUNTA('Rater Responses Example'!H9:H40)&gt;0,1,0)+IF(COUNTA('Rater Responses Example'!I9:I40)&gt;0,1,0)+IF(COUNTA('Rater Responses Example'!J9:J40)&gt;0,1,0)+IF(COUNTA('Rater Responses Example'!K9:K40)&gt;0,1,0)+IF(COUNTA('Rater Responses Example'!L9:L40)&gt;0,1,0)+IF(COUNTA('Rater Responses Example'!M9:M40)&gt;0,1,0))</f>
        <v>Raters with responses: 6</v>
      </c>
      <c r="C4" s="86"/>
      <c r="D4" s="86"/>
      <c r="E4" s="86"/>
      <c r="F4" s="86"/>
      <c r="G4" s="86"/>
      <c r="H4" s="86"/>
    </row>
    <row r="5" spans="2:8" ht="6" customHeight="1" x14ac:dyDescent="0.45"/>
    <row r="6" spans="2:8" ht="19.5" customHeight="1" x14ac:dyDescent="0.45">
      <c r="B6" s="85" t="s">
        <v>139</v>
      </c>
      <c r="C6" s="86"/>
    </row>
    <row r="7" spans="2:8" ht="21.75" customHeight="1" x14ac:dyDescent="0.45">
      <c r="B7" s="138">
        <f>IF($N$18="",0,ROUND($N$18,0))</f>
        <v>229</v>
      </c>
      <c r="C7" s="86"/>
      <c r="D7" s="150" t="str">
        <f>IF(OR($N$18="",$N$18=0),"Awaiting your raters",IFERROR(VLOOKUP($N$18,Config!$E$2:$G$5,3,TRUE()),""))</f>
        <v>Strong</v>
      </c>
      <c r="E7" s="86"/>
      <c r="F7" s="86"/>
      <c r="G7" s="86"/>
      <c r="H7" s="86"/>
    </row>
    <row r="8" spans="2:8" ht="21.75" customHeight="1" x14ac:dyDescent="0.45">
      <c r="B8" s="86"/>
      <c r="C8" s="86"/>
      <c r="D8" s="86"/>
      <c r="E8" s="86"/>
      <c r="F8" s="86"/>
      <c r="G8" s="86"/>
      <c r="H8" s="86"/>
    </row>
    <row r="9" spans="2:8" ht="21.75" customHeight="1" x14ac:dyDescent="0.45">
      <c r="B9" s="86"/>
      <c r="C9" s="86"/>
      <c r="D9" s="147" t="str">
        <f>IF(OR($N$18="",$N$18=0),"Complete the Rater Responses tab to see the read.","Score range, out of 300 possible")</f>
        <v>Score range, out of 300 possible</v>
      </c>
      <c r="E9" s="86"/>
      <c r="F9" s="86"/>
      <c r="G9" s="86"/>
      <c r="H9" s="86"/>
    </row>
    <row r="10" spans="2:8" ht="21.75" customHeight="1" x14ac:dyDescent="0.45">
      <c r="B10" s="86"/>
      <c r="C10" s="86"/>
      <c r="D10" s="86"/>
      <c r="E10" s="86"/>
      <c r="F10" s="86"/>
      <c r="G10" s="86"/>
      <c r="H10" s="86"/>
    </row>
    <row r="11" spans="2:8" ht="42" customHeight="1" x14ac:dyDescent="0.45">
      <c r="B11" s="140" t="str">
        <f>IF(OR($N$18="",$N$18=0),"",IFERROR(VLOOKUP(VLOOKUP($N$18,Config!$E$2:$G$5,3,TRUE()),Config!$I$2:$J$5,2,FALSE()),""))</f>
        <v>A solid read with real depth. The team sees consistent, effective leadership behavior. The opportunity is to sharpen the highest-impact areas.</v>
      </c>
      <c r="C11" s="131"/>
      <c r="D11" s="131"/>
      <c r="E11" s="131"/>
      <c r="F11" s="131"/>
      <c r="G11" s="131"/>
      <c r="H11" s="131"/>
    </row>
    <row r="12" spans="2:8" ht="6" customHeight="1" x14ac:dyDescent="0.45"/>
    <row r="13" spans="2:8" ht="19.5" customHeight="1" x14ac:dyDescent="0.45">
      <c r="B13" s="90" t="s">
        <v>140</v>
      </c>
      <c r="C13" s="86"/>
      <c r="D13" s="86"/>
      <c r="E13" s="86"/>
      <c r="F13" s="86"/>
      <c r="G13" s="86"/>
      <c r="H13" s="86"/>
    </row>
    <row r="14" spans="2:8" ht="25.5" customHeight="1" x14ac:dyDescent="0.45">
      <c r="B14" s="151" t="s">
        <v>141</v>
      </c>
      <c r="C14" s="86"/>
      <c r="D14" s="86"/>
      <c r="E14" s="11" t="s">
        <v>142</v>
      </c>
      <c r="F14" s="12" t="s">
        <v>143</v>
      </c>
      <c r="G14" s="139" t="s">
        <v>144</v>
      </c>
      <c r="H14" s="86"/>
    </row>
    <row r="15" spans="2:8" ht="13.5" customHeight="1" x14ac:dyDescent="0.5">
      <c r="B15" s="25">
        <v>0</v>
      </c>
      <c r="C15" s="26"/>
      <c r="D15" s="26"/>
      <c r="E15" s="25">
        <v>150</v>
      </c>
      <c r="F15" s="25">
        <v>225</v>
      </c>
      <c r="G15" s="25" t="s">
        <v>145</v>
      </c>
      <c r="H15" s="26"/>
    </row>
    <row r="16" spans="2:8" ht="21.75" customHeight="1" x14ac:dyDescent="0.45">
      <c r="B16" s="146" t="str">
        <f>IF(OR($N$18="",$N$18=0),"","The composite score of "&amp;ROUND($N$18,0)&amp;" puts the team's read in the "&amp;IFERROR(VLOOKUP($N$18,Config!$E$2:$G$5,3,TRUE()),"")&amp;" range.")</f>
        <v>The composite score of 229 puts the team's read in the Strong range.</v>
      </c>
      <c r="C16" s="86"/>
      <c r="D16" s="86"/>
      <c r="E16" s="86"/>
      <c r="F16" s="86"/>
      <c r="G16" s="86"/>
      <c r="H16" s="86"/>
    </row>
    <row r="17" spans="2:16" ht="6" customHeight="1" x14ac:dyDescent="0.45"/>
    <row r="18" spans="2:16" ht="19.5" customHeight="1" x14ac:dyDescent="0.45">
      <c r="B18" s="90" t="s">
        <v>146</v>
      </c>
      <c r="C18" s="86"/>
      <c r="D18" s="86"/>
      <c r="E18" s="86"/>
      <c r="F18" s="86"/>
      <c r="G18" s="86"/>
      <c r="H18" s="86"/>
      <c r="N18" s="13">
        <f>IFERROR(AVERAGE(E20:E27)*(300/12),"")</f>
        <v>229.296875</v>
      </c>
    </row>
    <row r="19" spans="2:16" ht="21.75" customHeight="1" x14ac:dyDescent="0.45">
      <c r="B19" s="32" t="s">
        <v>147</v>
      </c>
      <c r="C19" s="132" t="s">
        <v>148</v>
      </c>
      <c r="D19" s="131"/>
      <c r="E19" s="33" t="s">
        <v>149</v>
      </c>
      <c r="F19" s="33" t="s">
        <v>150</v>
      </c>
      <c r="G19" s="145" t="s">
        <v>151</v>
      </c>
      <c r="H19" s="131"/>
    </row>
    <row r="20" spans="2:16" ht="24" customHeight="1" x14ac:dyDescent="0.45">
      <c r="B20" s="34" t="s">
        <v>105</v>
      </c>
      <c r="C20" s="137">
        <v>4</v>
      </c>
      <c r="D20" s="131"/>
      <c r="E20" s="45">
        <f>IFERROR(IF(COUNTIFS($O$20:$O$51,"Stability",$N$20:$N$51,"&gt;=0")=0,"",AVERAGEIFS($N$20:$N$51,$O$20:$O$51,"Stability",$N$20:$N$51,"&gt;=0")),"")</f>
        <v>9.375</v>
      </c>
      <c r="F20" s="35">
        <f>IFERROR(IF(COUNTIFS($O$20:$O$51,"Stability",$N$20:$N$51,"&gt;=0")=0,"",ROUND(AVERAGEIFS($P$20:$P$51,$O$20:$O$51,"Stability",$N$20:$N$51,"&gt;=0"),0)),"")</f>
        <v>6</v>
      </c>
      <c r="G20" s="130" t="str">
        <f t="shared" ref="G20:G27" si="0">IF(E20="","Awaiting raters",IF(E20&gt;=10,"Strong",IF(E20&gt;=7.5,"Solid",IF(E20&gt;=5,"Mixed",IF(E20&gt;=2.5,"Soft","Weak")))))</f>
        <v>Solid</v>
      </c>
      <c r="H20" s="131"/>
      <c r="N20" s="13">
        <f>IF((IFERROR(IF(MATCH('Rater Responses Example'!D9,Config!$B$2:$B$6,0)&gt;0,1,0),0)+IFERROR(IF(MATCH('Rater Responses Example'!E9,Config!$B$2:$B$6,0)&gt;0,1,0),0)+IFERROR(IF(MATCH('Rater Responses Example'!F9,Config!$B$2:$B$6,0)&gt;0,1,0),0)+IFERROR(IF(MATCH('Rater Responses Example'!G9,Config!$B$2:$B$6,0)&gt;0,1,0),0)+IFERROR(IF(MATCH('Rater Responses Example'!H9,Config!$B$2:$B$6,0)&gt;0,1,0),0)+IFERROR(IF(MATCH('Rater Responses Example'!I9,Config!$B$2:$B$6,0)&gt;0,1,0),0)+IFERROR(IF(MATCH('Rater Responses Example'!J9,Config!$B$2:$B$6,0)&gt;0,1,0),0)+IFERROR(IF(MATCH('Rater Responses Example'!K9,Config!$B$2:$B$6,0)&gt;0,1,0),0)+IFERROR(IF(MATCH('Rater Responses Example'!L9,Config!$B$2:$B$6,0)&gt;0,1,0),0)+IFERROR(IF(MATCH('Rater Responses Example'!M9,Config!$B$2:$B$6,0)&gt;0,1,0),0))=0,"",(IFERROR((MATCH('Rater Responses Example'!D9,Config!$B$2:$B$6,0)-1)*3,0)+IFERROR((MATCH('Rater Responses Example'!E9,Config!$B$2:$B$6,0)-1)*3,0)+IFERROR((MATCH('Rater Responses Example'!F9,Config!$B$2:$B$6,0)-1)*3,0)+IFERROR((MATCH('Rater Responses Example'!G9,Config!$B$2:$B$6,0)-1)*3,0)+IFERROR((MATCH('Rater Responses Example'!H9,Config!$B$2:$B$6,0)-1)*3,0)+IFERROR((MATCH('Rater Responses Example'!I9,Config!$B$2:$B$6,0)-1)*3,0)+IFERROR((MATCH('Rater Responses Example'!J9,Config!$B$2:$B$6,0)-1)*3,0)+IFERROR((MATCH('Rater Responses Example'!K9,Config!$B$2:$B$6,0)-1)*3,0)+IFERROR((MATCH('Rater Responses Example'!L9,Config!$B$2:$B$6,0)-1)*3,0)+IFERROR((MATCH('Rater Responses Example'!M9,Config!$B$2:$B$6,0)-1)*3,0))/(IFERROR(IF(MATCH('Rater Responses Example'!D9,Config!$B$2:$B$6,0)&gt;0,1,0),0)+IFERROR(IF(MATCH('Rater Responses Example'!E9,Config!$B$2:$B$6,0)&gt;0,1,0),0)+IFERROR(IF(MATCH('Rater Responses Example'!F9,Config!$B$2:$B$6,0)&gt;0,1,0),0)+IFERROR(IF(MATCH('Rater Responses Example'!G9,Config!$B$2:$B$6,0)&gt;0,1,0),0)+IFERROR(IF(MATCH('Rater Responses Example'!H9,Config!$B$2:$B$6,0)&gt;0,1,0),0)+IFERROR(IF(MATCH('Rater Responses Example'!I9,Config!$B$2:$B$6,0)&gt;0,1,0),0)+IFERROR(IF(MATCH('Rater Responses Example'!J9,Config!$B$2:$B$6,0)&gt;0,1,0),0)+IFERROR(IF(MATCH('Rater Responses Example'!K9,Config!$B$2:$B$6,0)&gt;0,1,0),0)+IFERROR(IF(MATCH('Rater Responses Example'!L9,Config!$B$2:$B$6,0)&gt;0,1,0),0)+IFERROR(IF(MATCH('Rater Responses Example'!M9,Config!$B$2:$B$6,0)&gt;0,1,0),0)))</f>
        <v>9.5</v>
      </c>
      <c r="O20" s="14" t="s">
        <v>128</v>
      </c>
      <c r="P20" s="13">
        <f>(IFERROR(IF(MATCH('Rater Responses Example'!D9,Config!$B$2:$B$6,0)&gt;0,1,0),0)+IFERROR(IF(MATCH('Rater Responses Example'!E9,Config!$B$2:$B$6,0)&gt;0,1,0),0)+IFERROR(IF(MATCH('Rater Responses Example'!F9,Config!$B$2:$B$6,0)&gt;0,1,0),0)+IFERROR(IF(MATCH('Rater Responses Example'!G9,Config!$B$2:$B$6,0)&gt;0,1,0),0)+IFERROR(IF(MATCH('Rater Responses Example'!H9,Config!$B$2:$B$6,0)&gt;0,1,0),0)+IFERROR(IF(MATCH('Rater Responses Example'!I9,Config!$B$2:$B$6,0)&gt;0,1,0),0)+IFERROR(IF(MATCH('Rater Responses Example'!J9,Config!$B$2:$B$6,0)&gt;0,1,0),0)+IFERROR(IF(MATCH('Rater Responses Example'!K9,Config!$B$2:$B$6,0)&gt;0,1,0),0)+IFERROR(IF(MATCH('Rater Responses Example'!L9,Config!$B$2:$B$6,0)&gt;0,1,0),0)+IFERROR(IF(MATCH('Rater Responses Example'!M9,Config!$B$2:$B$6,0)&gt;0,1,0),0))</f>
        <v>6</v>
      </c>
    </row>
    <row r="21" spans="2:16" ht="24" customHeight="1" x14ac:dyDescent="0.45">
      <c r="B21" s="36" t="s">
        <v>106</v>
      </c>
      <c r="C21" s="137">
        <v>4</v>
      </c>
      <c r="D21" s="131"/>
      <c r="E21" s="45">
        <f>IFERROR(IF(COUNTIFS($O$20:$O$51,"Setting Boundaries",$N$20:$N$51,"&gt;=0")=0,"",AVERAGEIFS($N$20:$N$51,$O$20:$O$51,"Setting Boundaries",$N$20:$N$51,"&gt;=0")),"")</f>
        <v>5.5</v>
      </c>
      <c r="F21" s="35">
        <f>IFERROR(IF(COUNTIFS($O$20:$O$51,"Setting Boundaries",$N$20:$N$51,"&gt;=0")=0,"",ROUND(AVERAGEIFS($P$20:$P$51,$O$20:$O$51,"Setting Boundaries",$N$20:$N$51,"&gt;=0"),0)),"")</f>
        <v>6</v>
      </c>
      <c r="G21" s="130" t="str">
        <f t="shared" si="0"/>
        <v>Mixed</v>
      </c>
      <c r="H21" s="131"/>
      <c r="N21" s="13">
        <f>IF((IFERROR(IF(MATCH('Rater Responses Example'!D10,Config!$B$2:$B$6,0)&gt;0,1,0),0)+IFERROR(IF(MATCH('Rater Responses Example'!E10,Config!$B$2:$B$6,0)&gt;0,1,0),0)+IFERROR(IF(MATCH('Rater Responses Example'!F10,Config!$B$2:$B$6,0)&gt;0,1,0),0)+IFERROR(IF(MATCH('Rater Responses Example'!G10,Config!$B$2:$B$6,0)&gt;0,1,0),0)+IFERROR(IF(MATCH('Rater Responses Example'!H10,Config!$B$2:$B$6,0)&gt;0,1,0),0)+IFERROR(IF(MATCH('Rater Responses Example'!I10,Config!$B$2:$B$6,0)&gt;0,1,0),0)+IFERROR(IF(MATCH('Rater Responses Example'!J10,Config!$B$2:$B$6,0)&gt;0,1,0),0)+IFERROR(IF(MATCH('Rater Responses Example'!K10,Config!$B$2:$B$6,0)&gt;0,1,0),0)+IFERROR(IF(MATCH('Rater Responses Example'!L10,Config!$B$2:$B$6,0)&gt;0,1,0),0)+IFERROR(IF(MATCH('Rater Responses Example'!M10,Config!$B$2:$B$6,0)&gt;0,1,0),0))=0,"",(IFERROR((MATCH('Rater Responses Example'!D10,Config!$B$2:$B$6,0)-1)*3,0)+IFERROR((MATCH('Rater Responses Example'!E10,Config!$B$2:$B$6,0)-1)*3,0)+IFERROR((MATCH('Rater Responses Example'!F10,Config!$B$2:$B$6,0)-1)*3,0)+IFERROR((MATCH('Rater Responses Example'!G10,Config!$B$2:$B$6,0)-1)*3,0)+IFERROR((MATCH('Rater Responses Example'!H10,Config!$B$2:$B$6,0)-1)*3,0)+IFERROR((MATCH('Rater Responses Example'!I10,Config!$B$2:$B$6,0)-1)*3,0)+IFERROR((MATCH('Rater Responses Example'!J10,Config!$B$2:$B$6,0)-1)*3,0)+IFERROR((MATCH('Rater Responses Example'!K10,Config!$B$2:$B$6,0)-1)*3,0)+IFERROR((MATCH('Rater Responses Example'!L10,Config!$B$2:$B$6,0)-1)*3,0)+IFERROR((MATCH('Rater Responses Example'!M10,Config!$B$2:$B$6,0)-1)*3,0))/(IFERROR(IF(MATCH('Rater Responses Example'!D10,Config!$B$2:$B$6,0)&gt;0,1,0),0)+IFERROR(IF(MATCH('Rater Responses Example'!E10,Config!$B$2:$B$6,0)&gt;0,1,0),0)+IFERROR(IF(MATCH('Rater Responses Example'!F10,Config!$B$2:$B$6,0)&gt;0,1,0),0)+IFERROR(IF(MATCH('Rater Responses Example'!G10,Config!$B$2:$B$6,0)&gt;0,1,0),0)+IFERROR(IF(MATCH('Rater Responses Example'!H10,Config!$B$2:$B$6,0)&gt;0,1,0),0)+IFERROR(IF(MATCH('Rater Responses Example'!I10,Config!$B$2:$B$6,0)&gt;0,1,0),0)+IFERROR(IF(MATCH('Rater Responses Example'!J10,Config!$B$2:$B$6,0)&gt;0,1,0),0)+IFERROR(IF(MATCH('Rater Responses Example'!K10,Config!$B$2:$B$6,0)&gt;0,1,0),0)+IFERROR(IF(MATCH('Rater Responses Example'!L10,Config!$B$2:$B$6,0)&gt;0,1,0),0)+IFERROR(IF(MATCH('Rater Responses Example'!M10,Config!$B$2:$B$6,0)&gt;0,1,0),0)))</f>
        <v>9</v>
      </c>
      <c r="O21" s="14" t="s">
        <v>128</v>
      </c>
      <c r="P21" s="13">
        <f>(IFERROR(IF(MATCH('Rater Responses Example'!D10,Config!$B$2:$B$6,0)&gt;0,1,0),0)+IFERROR(IF(MATCH('Rater Responses Example'!E10,Config!$B$2:$B$6,0)&gt;0,1,0),0)+IFERROR(IF(MATCH('Rater Responses Example'!F10,Config!$B$2:$B$6,0)&gt;0,1,0),0)+IFERROR(IF(MATCH('Rater Responses Example'!G10,Config!$B$2:$B$6,0)&gt;0,1,0),0)+IFERROR(IF(MATCH('Rater Responses Example'!H10,Config!$B$2:$B$6,0)&gt;0,1,0),0)+IFERROR(IF(MATCH('Rater Responses Example'!I10,Config!$B$2:$B$6,0)&gt;0,1,0),0)+IFERROR(IF(MATCH('Rater Responses Example'!J10,Config!$B$2:$B$6,0)&gt;0,1,0),0)+IFERROR(IF(MATCH('Rater Responses Example'!K10,Config!$B$2:$B$6,0)&gt;0,1,0),0)+IFERROR(IF(MATCH('Rater Responses Example'!L10,Config!$B$2:$B$6,0)&gt;0,1,0),0)+IFERROR(IF(MATCH('Rater Responses Example'!M10,Config!$B$2:$B$6,0)&gt;0,1,0),0))</f>
        <v>6</v>
      </c>
    </row>
    <row r="22" spans="2:16" ht="24" customHeight="1" x14ac:dyDescent="0.45">
      <c r="B22" s="37" t="s">
        <v>107</v>
      </c>
      <c r="C22" s="137">
        <v>4</v>
      </c>
      <c r="D22" s="131"/>
      <c r="E22" s="45">
        <f>IFERROR(IF(COUNTIFS($O$20:$O$51,"Productivity",$N$20:$N$51,"&gt;=0")=0,"",AVERAGEIFS($N$20:$N$51,$O$20:$O$51,"Productivity",$N$20:$N$51,"&gt;=0")),"")</f>
        <v>8</v>
      </c>
      <c r="F22" s="35">
        <f>IFERROR(IF(COUNTIFS($O$20:$O$51,"Productivity",$N$20:$N$51,"&gt;=0")=0,"",ROUND(AVERAGEIFS($P$20:$P$51,$O$20:$O$51,"Productivity",$N$20:$N$51,"&gt;=0"),0)),"")</f>
        <v>6</v>
      </c>
      <c r="G22" s="130" t="str">
        <f t="shared" si="0"/>
        <v>Solid</v>
      </c>
      <c r="H22" s="131"/>
      <c r="N22" s="13">
        <f>IF((IFERROR(IF(MATCH('Rater Responses Example'!D11,Config!$B$2:$B$6,0)&gt;0,1,0),0)+IFERROR(IF(MATCH('Rater Responses Example'!E11,Config!$B$2:$B$6,0)&gt;0,1,0),0)+IFERROR(IF(MATCH('Rater Responses Example'!F11,Config!$B$2:$B$6,0)&gt;0,1,0),0)+IFERROR(IF(MATCH('Rater Responses Example'!G11,Config!$B$2:$B$6,0)&gt;0,1,0),0)+IFERROR(IF(MATCH('Rater Responses Example'!H11,Config!$B$2:$B$6,0)&gt;0,1,0),0)+IFERROR(IF(MATCH('Rater Responses Example'!I11,Config!$B$2:$B$6,0)&gt;0,1,0),0)+IFERROR(IF(MATCH('Rater Responses Example'!J11,Config!$B$2:$B$6,0)&gt;0,1,0),0)+IFERROR(IF(MATCH('Rater Responses Example'!K11,Config!$B$2:$B$6,0)&gt;0,1,0),0)+IFERROR(IF(MATCH('Rater Responses Example'!L11,Config!$B$2:$B$6,0)&gt;0,1,0),0)+IFERROR(IF(MATCH('Rater Responses Example'!M11,Config!$B$2:$B$6,0)&gt;0,1,0),0))=0,"",(IFERROR((MATCH('Rater Responses Example'!D11,Config!$B$2:$B$6,0)-1)*3,0)+IFERROR((MATCH('Rater Responses Example'!E11,Config!$B$2:$B$6,0)-1)*3,0)+IFERROR((MATCH('Rater Responses Example'!F11,Config!$B$2:$B$6,0)-1)*3,0)+IFERROR((MATCH('Rater Responses Example'!G11,Config!$B$2:$B$6,0)-1)*3,0)+IFERROR((MATCH('Rater Responses Example'!H11,Config!$B$2:$B$6,0)-1)*3,0)+IFERROR((MATCH('Rater Responses Example'!I11,Config!$B$2:$B$6,0)-1)*3,0)+IFERROR((MATCH('Rater Responses Example'!J11,Config!$B$2:$B$6,0)-1)*3,0)+IFERROR((MATCH('Rater Responses Example'!K11,Config!$B$2:$B$6,0)-1)*3,0)+IFERROR((MATCH('Rater Responses Example'!L11,Config!$B$2:$B$6,0)-1)*3,0)+IFERROR((MATCH('Rater Responses Example'!M11,Config!$B$2:$B$6,0)-1)*3,0))/(IFERROR(IF(MATCH('Rater Responses Example'!D11,Config!$B$2:$B$6,0)&gt;0,1,0),0)+IFERROR(IF(MATCH('Rater Responses Example'!E11,Config!$B$2:$B$6,0)&gt;0,1,0),0)+IFERROR(IF(MATCH('Rater Responses Example'!F11,Config!$B$2:$B$6,0)&gt;0,1,0),0)+IFERROR(IF(MATCH('Rater Responses Example'!G11,Config!$B$2:$B$6,0)&gt;0,1,0),0)+IFERROR(IF(MATCH('Rater Responses Example'!H11,Config!$B$2:$B$6,0)&gt;0,1,0),0)+IFERROR(IF(MATCH('Rater Responses Example'!I11,Config!$B$2:$B$6,0)&gt;0,1,0),0)+IFERROR(IF(MATCH('Rater Responses Example'!J11,Config!$B$2:$B$6,0)&gt;0,1,0),0)+IFERROR(IF(MATCH('Rater Responses Example'!K11,Config!$B$2:$B$6,0)&gt;0,1,0),0)+IFERROR(IF(MATCH('Rater Responses Example'!L11,Config!$B$2:$B$6,0)&gt;0,1,0),0)+IFERROR(IF(MATCH('Rater Responses Example'!M11,Config!$B$2:$B$6,0)&gt;0,1,0),0)))</f>
        <v>9</v>
      </c>
      <c r="O22" s="14" t="s">
        <v>128</v>
      </c>
      <c r="P22" s="13">
        <f>(IFERROR(IF(MATCH('Rater Responses Example'!D11,Config!$B$2:$B$6,0)&gt;0,1,0),0)+IFERROR(IF(MATCH('Rater Responses Example'!E11,Config!$B$2:$B$6,0)&gt;0,1,0),0)+IFERROR(IF(MATCH('Rater Responses Example'!F11,Config!$B$2:$B$6,0)&gt;0,1,0),0)+IFERROR(IF(MATCH('Rater Responses Example'!G11,Config!$B$2:$B$6,0)&gt;0,1,0),0)+IFERROR(IF(MATCH('Rater Responses Example'!H11,Config!$B$2:$B$6,0)&gt;0,1,0),0)+IFERROR(IF(MATCH('Rater Responses Example'!I11,Config!$B$2:$B$6,0)&gt;0,1,0),0)+IFERROR(IF(MATCH('Rater Responses Example'!J11,Config!$B$2:$B$6,0)&gt;0,1,0),0)+IFERROR(IF(MATCH('Rater Responses Example'!K11,Config!$B$2:$B$6,0)&gt;0,1,0),0)+IFERROR(IF(MATCH('Rater Responses Example'!L11,Config!$B$2:$B$6,0)&gt;0,1,0),0)+IFERROR(IF(MATCH('Rater Responses Example'!M11,Config!$B$2:$B$6,0)&gt;0,1,0),0))</f>
        <v>6</v>
      </c>
    </row>
    <row r="23" spans="2:16" ht="24" customHeight="1" x14ac:dyDescent="0.45">
      <c r="B23" s="36" t="s">
        <v>108</v>
      </c>
      <c r="C23" s="137">
        <v>4</v>
      </c>
      <c r="D23" s="131"/>
      <c r="E23" s="45">
        <f>IFERROR(IF(COUNTIFS($O$20:$O$51,"Work Quality",$N$20:$N$51,"&gt;=0")=0,"",AVERAGEIFS($N$20:$N$51,$O$20:$O$51,"Work Quality",$N$20:$N$51,"&gt;=0")),"")</f>
        <v>9.875</v>
      </c>
      <c r="F23" s="35">
        <f>IFERROR(IF(COUNTIFS($O$20:$O$51,"Work Quality",$N$20:$N$51,"&gt;=0")=0,"",ROUND(AVERAGEIFS($P$20:$P$51,$O$20:$O$51,"Work Quality",$N$20:$N$51,"&gt;=0"),0)),"")</f>
        <v>6</v>
      </c>
      <c r="G23" s="130" t="str">
        <f t="shared" si="0"/>
        <v>Solid</v>
      </c>
      <c r="H23" s="131"/>
      <c r="N23" s="13">
        <f>IF((IFERROR(IF(MATCH('Rater Responses Example'!D12,Config!$B$2:$B$6,0)&gt;0,1,0),0)+IFERROR(IF(MATCH('Rater Responses Example'!E12,Config!$B$2:$B$6,0)&gt;0,1,0),0)+IFERROR(IF(MATCH('Rater Responses Example'!F12,Config!$B$2:$B$6,0)&gt;0,1,0),0)+IFERROR(IF(MATCH('Rater Responses Example'!G12,Config!$B$2:$B$6,0)&gt;0,1,0),0)+IFERROR(IF(MATCH('Rater Responses Example'!H12,Config!$B$2:$B$6,0)&gt;0,1,0),0)+IFERROR(IF(MATCH('Rater Responses Example'!I12,Config!$B$2:$B$6,0)&gt;0,1,0),0)+IFERROR(IF(MATCH('Rater Responses Example'!J12,Config!$B$2:$B$6,0)&gt;0,1,0),0)+IFERROR(IF(MATCH('Rater Responses Example'!K12,Config!$B$2:$B$6,0)&gt;0,1,0),0)+IFERROR(IF(MATCH('Rater Responses Example'!L12,Config!$B$2:$B$6,0)&gt;0,1,0),0)+IFERROR(IF(MATCH('Rater Responses Example'!M12,Config!$B$2:$B$6,0)&gt;0,1,0),0))=0,"",(IFERROR((MATCH('Rater Responses Example'!D12,Config!$B$2:$B$6,0)-1)*3,0)+IFERROR((MATCH('Rater Responses Example'!E12,Config!$B$2:$B$6,0)-1)*3,0)+IFERROR((MATCH('Rater Responses Example'!F12,Config!$B$2:$B$6,0)-1)*3,0)+IFERROR((MATCH('Rater Responses Example'!G12,Config!$B$2:$B$6,0)-1)*3,0)+IFERROR((MATCH('Rater Responses Example'!H12,Config!$B$2:$B$6,0)-1)*3,0)+IFERROR((MATCH('Rater Responses Example'!I12,Config!$B$2:$B$6,0)-1)*3,0)+IFERROR((MATCH('Rater Responses Example'!J12,Config!$B$2:$B$6,0)-1)*3,0)+IFERROR((MATCH('Rater Responses Example'!K12,Config!$B$2:$B$6,0)-1)*3,0)+IFERROR((MATCH('Rater Responses Example'!L12,Config!$B$2:$B$6,0)-1)*3,0)+IFERROR((MATCH('Rater Responses Example'!M12,Config!$B$2:$B$6,0)-1)*3,0))/(IFERROR(IF(MATCH('Rater Responses Example'!D12,Config!$B$2:$B$6,0)&gt;0,1,0),0)+IFERROR(IF(MATCH('Rater Responses Example'!E12,Config!$B$2:$B$6,0)&gt;0,1,0),0)+IFERROR(IF(MATCH('Rater Responses Example'!F12,Config!$B$2:$B$6,0)&gt;0,1,0),0)+IFERROR(IF(MATCH('Rater Responses Example'!G12,Config!$B$2:$B$6,0)&gt;0,1,0),0)+IFERROR(IF(MATCH('Rater Responses Example'!H12,Config!$B$2:$B$6,0)&gt;0,1,0),0)+IFERROR(IF(MATCH('Rater Responses Example'!I12,Config!$B$2:$B$6,0)&gt;0,1,0),0)+IFERROR(IF(MATCH('Rater Responses Example'!J12,Config!$B$2:$B$6,0)&gt;0,1,0),0)+IFERROR(IF(MATCH('Rater Responses Example'!K12,Config!$B$2:$B$6,0)&gt;0,1,0),0)+IFERROR(IF(MATCH('Rater Responses Example'!L12,Config!$B$2:$B$6,0)&gt;0,1,0),0)+IFERROR(IF(MATCH('Rater Responses Example'!M12,Config!$B$2:$B$6,0)&gt;0,1,0),0)))</f>
        <v>10</v>
      </c>
      <c r="O23" s="14" t="s">
        <v>128</v>
      </c>
      <c r="P23" s="13">
        <f>(IFERROR(IF(MATCH('Rater Responses Example'!D12,Config!$B$2:$B$6,0)&gt;0,1,0),0)+IFERROR(IF(MATCH('Rater Responses Example'!E12,Config!$B$2:$B$6,0)&gt;0,1,0),0)+IFERROR(IF(MATCH('Rater Responses Example'!F12,Config!$B$2:$B$6,0)&gt;0,1,0),0)+IFERROR(IF(MATCH('Rater Responses Example'!G12,Config!$B$2:$B$6,0)&gt;0,1,0),0)+IFERROR(IF(MATCH('Rater Responses Example'!H12,Config!$B$2:$B$6,0)&gt;0,1,0),0)+IFERROR(IF(MATCH('Rater Responses Example'!I12,Config!$B$2:$B$6,0)&gt;0,1,0),0)+IFERROR(IF(MATCH('Rater Responses Example'!J12,Config!$B$2:$B$6,0)&gt;0,1,0),0)+IFERROR(IF(MATCH('Rater Responses Example'!K12,Config!$B$2:$B$6,0)&gt;0,1,0),0)+IFERROR(IF(MATCH('Rater Responses Example'!L12,Config!$B$2:$B$6,0)&gt;0,1,0),0)+IFERROR(IF(MATCH('Rater Responses Example'!M12,Config!$B$2:$B$6,0)&gt;0,1,0),0))</f>
        <v>6</v>
      </c>
    </row>
    <row r="24" spans="2:16" ht="24" customHeight="1" x14ac:dyDescent="0.45">
      <c r="B24" s="34" t="s">
        <v>109</v>
      </c>
      <c r="C24" s="137">
        <v>4</v>
      </c>
      <c r="D24" s="131"/>
      <c r="E24" s="45">
        <f>IFERROR(IF(COUNTIFS($O$20:$O$51,"Accountability",$N$20:$N$51,"&gt;=0")=0,"",AVERAGEIFS($N$20:$N$51,$O$20:$O$51,"Accountability",$N$20:$N$51,"&gt;=0")),"")</f>
        <v>10.375</v>
      </c>
      <c r="F24" s="35">
        <f>IFERROR(IF(COUNTIFS($O$20:$O$51,"Accountability",$N$20:$N$51,"&gt;=0")=0,"",ROUND(AVERAGEIFS($P$20:$P$51,$O$20:$O$51,"Accountability",$N$20:$N$51,"&gt;=0"),0)),"")</f>
        <v>6</v>
      </c>
      <c r="G24" s="130" t="str">
        <f t="shared" si="0"/>
        <v>Strong</v>
      </c>
      <c r="H24" s="131"/>
      <c r="N24" s="13">
        <f>IF((IFERROR(IF(MATCH('Rater Responses Example'!D13,Config!$B$2:$B$6,0)&gt;0,1,0),0)+IFERROR(IF(MATCH('Rater Responses Example'!E13,Config!$B$2:$B$6,0)&gt;0,1,0),0)+IFERROR(IF(MATCH('Rater Responses Example'!F13,Config!$B$2:$B$6,0)&gt;0,1,0),0)+IFERROR(IF(MATCH('Rater Responses Example'!G13,Config!$B$2:$B$6,0)&gt;0,1,0),0)+IFERROR(IF(MATCH('Rater Responses Example'!H13,Config!$B$2:$B$6,0)&gt;0,1,0),0)+IFERROR(IF(MATCH('Rater Responses Example'!I13,Config!$B$2:$B$6,0)&gt;0,1,0),0)+IFERROR(IF(MATCH('Rater Responses Example'!J13,Config!$B$2:$B$6,0)&gt;0,1,0),0)+IFERROR(IF(MATCH('Rater Responses Example'!K13,Config!$B$2:$B$6,0)&gt;0,1,0),0)+IFERROR(IF(MATCH('Rater Responses Example'!L13,Config!$B$2:$B$6,0)&gt;0,1,0),0)+IFERROR(IF(MATCH('Rater Responses Example'!M13,Config!$B$2:$B$6,0)&gt;0,1,0),0))=0,"",(IFERROR((MATCH('Rater Responses Example'!D13,Config!$B$2:$B$6,0)-1)*3,0)+IFERROR((MATCH('Rater Responses Example'!E13,Config!$B$2:$B$6,0)-1)*3,0)+IFERROR((MATCH('Rater Responses Example'!F13,Config!$B$2:$B$6,0)-1)*3,0)+IFERROR((MATCH('Rater Responses Example'!G13,Config!$B$2:$B$6,0)-1)*3,0)+IFERROR((MATCH('Rater Responses Example'!H13,Config!$B$2:$B$6,0)-1)*3,0)+IFERROR((MATCH('Rater Responses Example'!I13,Config!$B$2:$B$6,0)-1)*3,0)+IFERROR((MATCH('Rater Responses Example'!J13,Config!$B$2:$B$6,0)-1)*3,0)+IFERROR((MATCH('Rater Responses Example'!K13,Config!$B$2:$B$6,0)-1)*3,0)+IFERROR((MATCH('Rater Responses Example'!L13,Config!$B$2:$B$6,0)-1)*3,0)+IFERROR((MATCH('Rater Responses Example'!M13,Config!$B$2:$B$6,0)-1)*3,0))/(IFERROR(IF(MATCH('Rater Responses Example'!D13,Config!$B$2:$B$6,0)&gt;0,1,0),0)+IFERROR(IF(MATCH('Rater Responses Example'!E13,Config!$B$2:$B$6,0)&gt;0,1,0),0)+IFERROR(IF(MATCH('Rater Responses Example'!F13,Config!$B$2:$B$6,0)&gt;0,1,0),0)+IFERROR(IF(MATCH('Rater Responses Example'!G13,Config!$B$2:$B$6,0)&gt;0,1,0),0)+IFERROR(IF(MATCH('Rater Responses Example'!H13,Config!$B$2:$B$6,0)&gt;0,1,0),0)+IFERROR(IF(MATCH('Rater Responses Example'!I13,Config!$B$2:$B$6,0)&gt;0,1,0),0)+IFERROR(IF(MATCH('Rater Responses Example'!J13,Config!$B$2:$B$6,0)&gt;0,1,0),0)+IFERROR(IF(MATCH('Rater Responses Example'!K13,Config!$B$2:$B$6,0)&gt;0,1,0),0)+IFERROR(IF(MATCH('Rater Responses Example'!L13,Config!$B$2:$B$6,0)&gt;0,1,0),0)+IFERROR(IF(MATCH('Rater Responses Example'!M13,Config!$B$2:$B$6,0)&gt;0,1,0),0)))</f>
        <v>5.5</v>
      </c>
      <c r="O24" s="14" t="s">
        <v>129</v>
      </c>
      <c r="P24" s="13">
        <f>(IFERROR(IF(MATCH('Rater Responses Example'!D13,Config!$B$2:$B$6,0)&gt;0,1,0),0)+IFERROR(IF(MATCH('Rater Responses Example'!E13,Config!$B$2:$B$6,0)&gt;0,1,0),0)+IFERROR(IF(MATCH('Rater Responses Example'!F13,Config!$B$2:$B$6,0)&gt;0,1,0),0)+IFERROR(IF(MATCH('Rater Responses Example'!G13,Config!$B$2:$B$6,0)&gt;0,1,0),0)+IFERROR(IF(MATCH('Rater Responses Example'!H13,Config!$B$2:$B$6,0)&gt;0,1,0),0)+IFERROR(IF(MATCH('Rater Responses Example'!I13,Config!$B$2:$B$6,0)&gt;0,1,0),0)+IFERROR(IF(MATCH('Rater Responses Example'!J13,Config!$B$2:$B$6,0)&gt;0,1,0),0)+IFERROR(IF(MATCH('Rater Responses Example'!K13,Config!$B$2:$B$6,0)&gt;0,1,0),0)+IFERROR(IF(MATCH('Rater Responses Example'!L13,Config!$B$2:$B$6,0)&gt;0,1,0),0)+IFERROR(IF(MATCH('Rater Responses Example'!M13,Config!$B$2:$B$6,0)&gt;0,1,0),0))</f>
        <v>6</v>
      </c>
    </row>
    <row r="25" spans="2:16" ht="24" customHeight="1" x14ac:dyDescent="0.45">
      <c r="B25" s="37" t="s">
        <v>110</v>
      </c>
      <c r="C25" s="137">
        <v>4</v>
      </c>
      <c r="D25" s="131"/>
      <c r="E25" s="45">
        <f>IFERROR(IF(COUNTIFS($O$20:$O$51,"Team Building",$N$20:$N$51,"&gt;=0")=0,"",AVERAGEIFS($N$20:$N$51,$O$20:$O$51,"Team Building",$N$20:$N$51,"&gt;=0")),"")</f>
        <v>11</v>
      </c>
      <c r="F25" s="35">
        <f>IFERROR(IF(COUNTIFS($O$20:$O$51,"Team Building",$N$20:$N$51,"&gt;=0")=0,"",ROUND(AVERAGEIFS($P$20:$P$51,$O$20:$O$51,"Team Building",$N$20:$N$51,"&gt;=0"),0)),"")</f>
        <v>6</v>
      </c>
      <c r="G25" s="130" t="str">
        <f t="shared" si="0"/>
        <v>Strong</v>
      </c>
      <c r="H25" s="131"/>
      <c r="N25" s="13">
        <f>IF((IFERROR(IF(MATCH('Rater Responses Example'!D14,Config!$B$2:$B$6,0)&gt;0,1,0),0)+IFERROR(IF(MATCH('Rater Responses Example'!E14,Config!$B$2:$B$6,0)&gt;0,1,0),0)+IFERROR(IF(MATCH('Rater Responses Example'!F14,Config!$B$2:$B$6,0)&gt;0,1,0),0)+IFERROR(IF(MATCH('Rater Responses Example'!G14,Config!$B$2:$B$6,0)&gt;0,1,0),0)+IFERROR(IF(MATCH('Rater Responses Example'!H14,Config!$B$2:$B$6,0)&gt;0,1,0),0)+IFERROR(IF(MATCH('Rater Responses Example'!I14,Config!$B$2:$B$6,0)&gt;0,1,0),0)+IFERROR(IF(MATCH('Rater Responses Example'!J14,Config!$B$2:$B$6,0)&gt;0,1,0),0)+IFERROR(IF(MATCH('Rater Responses Example'!K14,Config!$B$2:$B$6,0)&gt;0,1,0),0)+IFERROR(IF(MATCH('Rater Responses Example'!L14,Config!$B$2:$B$6,0)&gt;0,1,0),0)+IFERROR(IF(MATCH('Rater Responses Example'!M14,Config!$B$2:$B$6,0)&gt;0,1,0),0))=0,"",(IFERROR((MATCH('Rater Responses Example'!D14,Config!$B$2:$B$6,0)-1)*3,0)+IFERROR((MATCH('Rater Responses Example'!E14,Config!$B$2:$B$6,0)-1)*3,0)+IFERROR((MATCH('Rater Responses Example'!F14,Config!$B$2:$B$6,0)-1)*3,0)+IFERROR((MATCH('Rater Responses Example'!G14,Config!$B$2:$B$6,0)-1)*3,0)+IFERROR((MATCH('Rater Responses Example'!H14,Config!$B$2:$B$6,0)-1)*3,0)+IFERROR((MATCH('Rater Responses Example'!I14,Config!$B$2:$B$6,0)-1)*3,0)+IFERROR((MATCH('Rater Responses Example'!J14,Config!$B$2:$B$6,0)-1)*3,0)+IFERROR((MATCH('Rater Responses Example'!K14,Config!$B$2:$B$6,0)-1)*3,0)+IFERROR((MATCH('Rater Responses Example'!L14,Config!$B$2:$B$6,0)-1)*3,0)+IFERROR((MATCH('Rater Responses Example'!M14,Config!$B$2:$B$6,0)-1)*3,0))/(IFERROR(IF(MATCH('Rater Responses Example'!D14,Config!$B$2:$B$6,0)&gt;0,1,0),0)+IFERROR(IF(MATCH('Rater Responses Example'!E14,Config!$B$2:$B$6,0)&gt;0,1,0),0)+IFERROR(IF(MATCH('Rater Responses Example'!F14,Config!$B$2:$B$6,0)&gt;0,1,0),0)+IFERROR(IF(MATCH('Rater Responses Example'!G14,Config!$B$2:$B$6,0)&gt;0,1,0),0)+IFERROR(IF(MATCH('Rater Responses Example'!H14,Config!$B$2:$B$6,0)&gt;0,1,0),0)+IFERROR(IF(MATCH('Rater Responses Example'!I14,Config!$B$2:$B$6,0)&gt;0,1,0),0)+IFERROR(IF(MATCH('Rater Responses Example'!J14,Config!$B$2:$B$6,0)&gt;0,1,0),0)+IFERROR(IF(MATCH('Rater Responses Example'!K14,Config!$B$2:$B$6,0)&gt;0,1,0),0)+IFERROR(IF(MATCH('Rater Responses Example'!L14,Config!$B$2:$B$6,0)&gt;0,1,0),0)+IFERROR(IF(MATCH('Rater Responses Example'!M14,Config!$B$2:$B$6,0)&gt;0,1,0),0)))</f>
        <v>4.5</v>
      </c>
      <c r="O25" s="14" t="s">
        <v>129</v>
      </c>
      <c r="P25" s="13">
        <f>(IFERROR(IF(MATCH('Rater Responses Example'!D14,Config!$B$2:$B$6,0)&gt;0,1,0),0)+IFERROR(IF(MATCH('Rater Responses Example'!E14,Config!$B$2:$B$6,0)&gt;0,1,0),0)+IFERROR(IF(MATCH('Rater Responses Example'!F14,Config!$B$2:$B$6,0)&gt;0,1,0),0)+IFERROR(IF(MATCH('Rater Responses Example'!G14,Config!$B$2:$B$6,0)&gt;0,1,0),0)+IFERROR(IF(MATCH('Rater Responses Example'!H14,Config!$B$2:$B$6,0)&gt;0,1,0),0)+IFERROR(IF(MATCH('Rater Responses Example'!I14,Config!$B$2:$B$6,0)&gt;0,1,0),0)+IFERROR(IF(MATCH('Rater Responses Example'!J14,Config!$B$2:$B$6,0)&gt;0,1,0),0)+IFERROR(IF(MATCH('Rater Responses Example'!K14,Config!$B$2:$B$6,0)&gt;0,1,0),0)+IFERROR(IF(MATCH('Rater Responses Example'!L14,Config!$B$2:$B$6,0)&gt;0,1,0),0)+IFERROR(IF(MATCH('Rater Responses Example'!M14,Config!$B$2:$B$6,0)&gt;0,1,0),0))</f>
        <v>6</v>
      </c>
    </row>
    <row r="26" spans="2:16" ht="24" customHeight="1" x14ac:dyDescent="0.45">
      <c r="B26" s="38" t="s">
        <v>111</v>
      </c>
      <c r="C26" s="137">
        <v>4</v>
      </c>
      <c r="D26" s="131"/>
      <c r="E26" s="45">
        <f>IFERROR(IF(COUNTIFS($O$20:$O$51,"Communication",$N$20:$N$51,"&gt;=0")=0,"",AVERAGEIFS($N$20:$N$51,$O$20:$O$51,"Communication",$N$20:$N$51,"&gt;=0")),"")</f>
        <v>10.125</v>
      </c>
      <c r="F26" s="35">
        <f>IFERROR(IF(COUNTIFS($O$20:$O$51,"Communication",$N$20:$N$51,"&gt;=0")=0,"",ROUND(AVERAGEIFS($P$20:$P$51,$O$20:$O$51,"Communication",$N$20:$N$51,"&gt;=0"),0)),"")</f>
        <v>6</v>
      </c>
      <c r="G26" s="130" t="str">
        <f t="shared" si="0"/>
        <v>Strong</v>
      </c>
      <c r="H26" s="131"/>
      <c r="N26" s="13">
        <f>IF((IFERROR(IF(MATCH('Rater Responses Example'!D15,Config!$B$2:$B$6,0)&gt;0,1,0),0)+IFERROR(IF(MATCH('Rater Responses Example'!E15,Config!$B$2:$B$6,0)&gt;0,1,0),0)+IFERROR(IF(MATCH('Rater Responses Example'!F15,Config!$B$2:$B$6,0)&gt;0,1,0),0)+IFERROR(IF(MATCH('Rater Responses Example'!G15,Config!$B$2:$B$6,0)&gt;0,1,0),0)+IFERROR(IF(MATCH('Rater Responses Example'!H15,Config!$B$2:$B$6,0)&gt;0,1,0),0)+IFERROR(IF(MATCH('Rater Responses Example'!I15,Config!$B$2:$B$6,0)&gt;0,1,0),0)+IFERROR(IF(MATCH('Rater Responses Example'!J15,Config!$B$2:$B$6,0)&gt;0,1,0),0)+IFERROR(IF(MATCH('Rater Responses Example'!K15,Config!$B$2:$B$6,0)&gt;0,1,0),0)+IFERROR(IF(MATCH('Rater Responses Example'!L15,Config!$B$2:$B$6,0)&gt;0,1,0),0)+IFERROR(IF(MATCH('Rater Responses Example'!M15,Config!$B$2:$B$6,0)&gt;0,1,0),0))=0,"",(IFERROR((MATCH('Rater Responses Example'!D15,Config!$B$2:$B$6,0)-1)*3,0)+IFERROR((MATCH('Rater Responses Example'!E15,Config!$B$2:$B$6,0)-1)*3,0)+IFERROR((MATCH('Rater Responses Example'!F15,Config!$B$2:$B$6,0)-1)*3,0)+IFERROR((MATCH('Rater Responses Example'!G15,Config!$B$2:$B$6,0)-1)*3,0)+IFERROR((MATCH('Rater Responses Example'!H15,Config!$B$2:$B$6,0)-1)*3,0)+IFERROR((MATCH('Rater Responses Example'!I15,Config!$B$2:$B$6,0)-1)*3,0)+IFERROR((MATCH('Rater Responses Example'!J15,Config!$B$2:$B$6,0)-1)*3,0)+IFERROR((MATCH('Rater Responses Example'!K15,Config!$B$2:$B$6,0)-1)*3,0)+IFERROR((MATCH('Rater Responses Example'!L15,Config!$B$2:$B$6,0)-1)*3,0)+IFERROR((MATCH('Rater Responses Example'!M15,Config!$B$2:$B$6,0)-1)*3,0))/(IFERROR(IF(MATCH('Rater Responses Example'!D15,Config!$B$2:$B$6,0)&gt;0,1,0),0)+IFERROR(IF(MATCH('Rater Responses Example'!E15,Config!$B$2:$B$6,0)&gt;0,1,0),0)+IFERROR(IF(MATCH('Rater Responses Example'!F15,Config!$B$2:$B$6,0)&gt;0,1,0),0)+IFERROR(IF(MATCH('Rater Responses Example'!G15,Config!$B$2:$B$6,0)&gt;0,1,0),0)+IFERROR(IF(MATCH('Rater Responses Example'!H15,Config!$B$2:$B$6,0)&gt;0,1,0),0)+IFERROR(IF(MATCH('Rater Responses Example'!I15,Config!$B$2:$B$6,0)&gt;0,1,0),0)+IFERROR(IF(MATCH('Rater Responses Example'!J15,Config!$B$2:$B$6,0)&gt;0,1,0),0)+IFERROR(IF(MATCH('Rater Responses Example'!K15,Config!$B$2:$B$6,0)&gt;0,1,0),0)+IFERROR(IF(MATCH('Rater Responses Example'!L15,Config!$B$2:$B$6,0)&gt;0,1,0),0)+IFERROR(IF(MATCH('Rater Responses Example'!M15,Config!$B$2:$B$6,0)&gt;0,1,0),0)))</f>
        <v>6.5</v>
      </c>
      <c r="O26" s="14" t="s">
        <v>129</v>
      </c>
      <c r="P26" s="13">
        <f>(IFERROR(IF(MATCH('Rater Responses Example'!D15,Config!$B$2:$B$6,0)&gt;0,1,0),0)+IFERROR(IF(MATCH('Rater Responses Example'!E15,Config!$B$2:$B$6,0)&gt;0,1,0),0)+IFERROR(IF(MATCH('Rater Responses Example'!F15,Config!$B$2:$B$6,0)&gt;0,1,0),0)+IFERROR(IF(MATCH('Rater Responses Example'!G15,Config!$B$2:$B$6,0)&gt;0,1,0),0)+IFERROR(IF(MATCH('Rater Responses Example'!H15,Config!$B$2:$B$6,0)&gt;0,1,0),0)+IFERROR(IF(MATCH('Rater Responses Example'!I15,Config!$B$2:$B$6,0)&gt;0,1,0),0)+IFERROR(IF(MATCH('Rater Responses Example'!J15,Config!$B$2:$B$6,0)&gt;0,1,0),0)+IFERROR(IF(MATCH('Rater Responses Example'!K15,Config!$B$2:$B$6,0)&gt;0,1,0),0)+IFERROR(IF(MATCH('Rater Responses Example'!L15,Config!$B$2:$B$6,0)&gt;0,1,0),0)+IFERROR(IF(MATCH('Rater Responses Example'!M15,Config!$B$2:$B$6,0)&gt;0,1,0),0))</f>
        <v>6</v>
      </c>
    </row>
    <row r="27" spans="2:16" ht="24" customHeight="1" x14ac:dyDescent="0.45">
      <c r="B27" s="38" t="s">
        <v>112</v>
      </c>
      <c r="C27" s="137">
        <v>4</v>
      </c>
      <c r="D27" s="131"/>
      <c r="E27" s="45">
        <f>IFERROR(IF(COUNTIFS($O$20:$O$51,"Leadership",$N$20:$N$51,"&gt;=0")=0,"",AVERAGEIFS($N$20:$N$51,$O$20:$O$51,"Leadership",$N$20:$N$51,"&gt;=0")),"")</f>
        <v>9.125</v>
      </c>
      <c r="F27" s="35">
        <f>IFERROR(IF(COUNTIFS($O$20:$O$51,"Leadership",$N$20:$N$51,"&gt;=0")=0,"",ROUND(AVERAGEIFS($P$20:$P$51,$O$20:$O$51,"Leadership",$N$20:$N$51,"&gt;=0"),0)),"")</f>
        <v>6</v>
      </c>
      <c r="G27" s="130" t="str">
        <f t="shared" si="0"/>
        <v>Solid</v>
      </c>
      <c r="H27" s="131"/>
      <c r="N27" s="13">
        <f>IF((IFERROR(IF(MATCH('Rater Responses Example'!D16,Config!$B$2:$B$6,0)&gt;0,1,0),0)+IFERROR(IF(MATCH('Rater Responses Example'!E16,Config!$B$2:$B$6,0)&gt;0,1,0),0)+IFERROR(IF(MATCH('Rater Responses Example'!F16,Config!$B$2:$B$6,0)&gt;0,1,0),0)+IFERROR(IF(MATCH('Rater Responses Example'!G16,Config!$B$2:$B$6,0)&gt;0,1,0),0)+IFERROR(IF(MATCH('Rater Responses Example'!H16,Config!$B$2:$B$6,0)&gt;0,1,0),0)+IFERROR(IF(MATCH('Rater Responses Example'!I16,Config!$B$2:$B$6,0)&gt;0,1,0),0)+IFERROR(IF(MATCH('Rater Responses Example'!J16,Config!$B$2:$B$6,0)&gt;0,1,0),0)+IFERROR(IF(MATCH('Rater Responses Example'!K16,Config!$B$2:$B$6,0)&gt;0,1,0),0)+IFERROR(IF(MATCH('Rater Responses Example'!L16,Config!$B$2:$B$6,0)&gt;0,1,0),0)+IFERROR(IF(MATCH('Rater Responses Example'!M16,Config!$B$2:$B$6,0)&gt;0,1,0),0))=0,"",(IFERROR((MATCH('Rater Responses Example'!D16,Config!$B$2:$B$6,0)-1)*3,0)+IFERROR((MATCH('Rater Responses Example'!E16,Config!$B$2:$B$6,0)-1)*3,0)+IFERROR((MATCH('Rater Responses Example'!F16,Config!$B$2:$B$6,0)-1)*3,0)+IFERROR((MATCH('Rater Responses Example'!G16,Config!$B$2:$B$6,0)-1)*3,0)+IFERROR((MATCH('Rater Responses Example'!H16,Config!$B$2:$B$6,0)-1)*3,0)+IFERROR((MATCH('Rater Responses Example'!I16,Config!$B$2:$B$6,0)-1)*3,0)+IFERROR((MATCH('Rater Responses Example'!J16,Config!$B$2:$B$6,0)-1)*3,0)+IFERROR((MATCH('Rater Responses Example'!K16,Config!$B$2:$B$6,0)-1)*3,0)+IFERROR((MATCH('Rater Responses Example'!L16,Config!$B$2:$B$6,0)-1)*3,0)+IFERROR((MATCH('Rater Responses Example'!M16,Config!$B$2:$B$6,0)-1)*3,0))/(IFERROR(IF(MATCH('Rater Responses Example'!D16,Config!$B$2:$B$6,0)&gt;0,1,0),0)+IFERROR(IF(MATCH('Rater Responses Example'!E16,Config!$B$2:$B$6,0)&gt;0,1,0),0)+IFERROR(IF(MATCH('Rater Responses Example'!F16,Config!$B$2:$B$6,0)&gt;0,1,0),0)+IFERROR(IF(MATCH('Rater Responses Example'!G16,Config!$B$2:$B$6,0)&gt;0,1,0),0)+IFERROR(IF(MATCH('Rater Responses Example'!H16,Config!$B$2:$B$6,0)&gt;0,1,0),0)+IFERROR(IF(MATCH('Rater Responses Example'!I16,Config!$B$2:$B$6,0)&gt;0,1,0),0)+IFERROR(IF(MATCH('Rater Responses Example'!J16,Config!$B$2:$B$6,0)&gt;0,1,0),0)+IFERROR(IF(MATCH('Rater Responses Example'!K16,Config!$B$2:$B$6,0)&gt;0,1,0),0)+IFERROR(IF(MATCH('Rater Responses Example'!L16,Config!$B$2:$B$6,0)&gt;0,1,0),0)+IFERROR(IF(MATCH('Rater Responses Example'!M16,Config!$B$2:$B$6,0)&gt;0,1,0),0)))</f>
        <v>5.5</v>
      </c>
      <c r="O27" s="14" t="s">
        <v>129</v>
      </c>
      <c r="P27" s="13">
        <f>(IFERROR(IF(MATCH('Rater Responses Example'!D16,Config!$B$2:$B$6,0)&gt;0,1,0),0)+IFERROR(IF(MATCH('Rater Responses Example'!E16,Config!$B$2:$B$6,0)&gt;0,1,0),0)+IFERROR(IF(MATCH('Rater Responses Example'!F16,Config!$B$2:$B$6,0)&gt;0,1,0),0)+IFERROR(IF(MATCH('Rater Responses Example'!G16,Config!$B$2:$B$6,0)&gt;0,1,0),0)+IFERROR(IF(MATCH('Rater Responses Example'!H16,Config!$B$2:$B$6,0)&gt;0,1,0),0)+IFERROR(IF(MATCH('Rater Responses Example'!I16,Config!$B$2:$B$6,0)&gt;0,1,0),0)+IFERROR(IF(MATCH('Rater Responses Example'!J16,Config!$B$2:$B$6,0)&gt;0,1,0),0)+IFERROR(IF(MATCH('Rater Responses Example'!K16,Config!$B$2:$B$6,0)&gt;0,1,0),0)+IFERROR(IF(MATCH('Rater Responses Example'!L16,Config!$B$2:$B$6,0)&gt;0,1,0),0)+IFERROR(IF(MATCH('Rater Responses Example'!M16,Config!$B$2:$B$6,0)&gt;0,1,0),0))</f>
        <v>6</v>
      </c>
    </row>
    <row r="28" spans="2:16" ht="6" customHeight="1" x14ac:dyDescent="0.45">
      <c r="N28" s="13">
        <f>IF((IFERROR(IF(MATCH('Rater Responses Example'!D17,Config!$B$2:$B$6,0)&gt;0,1,0),0)+IFERROR(IF(MATCH('Rater Responses Example'!E17,Config!$B$2:$B$6,0)&gt;0,1,0),0)+IFERROR(IF(MATCH('Rater Responses Example'!F17,Config!$B$2:$B$6,0)&gt;0,1,0),0)+IFERROR(IF(MATCH('Rater Responses Example'!G17,Config!$B$2:$B$6,0)&gt;0,1,0),0)+IFERROR(IF(MATCH('Rater Responses Example'!H17,Config!$B$2:$B$6,0)&gt;0,1,0),0)+IFERROR(IF(MATCH('Rater Responses Example'!I17,Config!$B$2:$B$6,0)&gt;0,1,0),0)+IFERROR(IF(MATCH('Rater Responses Example'!J17,Config!$B$2:$B$6,0)&gt;0,1,0),0)+IFERROR(IF(MATCH('Rater Responses Example'!K17,Config!$B$2:$B$6,0)&gt;0,1,0),0)+IFERROR(IF(MATCH('Rater Responses Example'!L17,Config!$B$2:$B$6,0)&gt;0,1,0),0)+IFERROR(IF(MATCH('Rater Responses Example'!M17,Config!$B$2:$B$6,0)&gt;0,1,0),0))=0,"",(IFERROR((MATCH('Rater Responses Example'!D17,Config!$B$2:$B$6,0)-1)*3,0)+IFERROR((MATCH('Rater Responses Example'!E17,Config!$B$2:$B$6,0)-1)*3,0)+IFERROR((MATCH('Rater Responses Example'!F17,Config!$B$2:$B$6,0)-1)*3,0)+IFERROR((MATCH('Rater Responses Example'!G17,Config!$B$2:$B$6,0)-1)*3,0)+IFERROR((MATCH('Rater Responses Example'!H17,Config!$B$2:$B$6,0)-1)*3,0)+IFERROR((MATCH('Rater Responses Example'!I17,Config!$B$2:$B$6,0)-1)*3,0)+IFERROR((MATCH('Rater Responses Example'!J17,Config!$B$2:$B$6,0)-1)*3,0)+IFERROR((MATCH('Rater Responses Example'!K17,Config!$B$2:$B$6,0)-1)*3,0)+IFERROR((MATCH('Rater Responses Example'!L17,Config!$B$2:$B$6,0)-1)*3,0)+IFERROR((MATCH('Rater Responses Example'!M17,Config!$B$2:$B$6,0)-1)*3,0))/(IFERROR(IF(MATCH('Rater Responses Example'!D17,Config!$B$2:$B$6,0)&gt;0,1,0),0)+IFERROR(IF(MATCH('Rater Responses Example'!E17,Config!$B$2:$B$6,0)&gt;0,1,0),0)+IFERROR(IF(MATCH('Rater Responses Example'!F17,Config!$B$2:$B$6,0)&gt;0,1,0),0)+IFERROR(IF(MATCH('Rater Responses Example'!G17,Config!$B$2:$B$6,0)&gt;0,1,0),0)+IFERROR(IF(MATCH('Rater Responses Example'!H17,Config!$B$2:$B$6,0)&gt;0,1,0),0)+IFERROR(IF(MATCH('Rater Responses Example'!I17,Config!$B$2:$B$6,0)&gt;0,1,0),0)+IFERROR(IF(MATCH('Rater Responses Example'!J17,Config!$B$2:$B$6,0)&gt;0,1,0),0)+IFERROR(IF(MATCH('Rater Responses Example'!K17,Config!$B$2:$B$6,0)&gt;0,1,0),0)+IFERROR(IF(MATCH('Rater Responses Example'!L17,Config!$B$2:$B$6,0)&gt;0,1,0),0)+IFERROR(IF(MATCH('Rater Responses Example'!M17,Config!$B$2:$B$6,0)&gt;0,1,0),0)))</f>
        <v>8</v>
      </c>
      <c r="O28" s="14" t="s">
        <v>130</v>
      </c>
      <c r="P28" s="13">
        <f>(IFERROR(IF(MATCH('Rater Responses Example'!D17,Config!$B$2:$B$6,0)&gt;0,1,0),0)+IFERROR(IF(MATCH('Rater Responses Example'!E17,Config!$B$2:$B$6,0)&gt;0,1,0),0)+IFERROR(IF(MATCH('Rater Responses Example'!F17,Config!$B$2:$B$6,0)&gt;0,1,0),0)+IFERROR(IF(MATCH('Rater Responses Example'!G17,Config!$B$2:$B$6,0)&gt;0,1,0),0)+IFERROR(IF(MATCH('Rater Responses Example'!H17,Config!$B$2:$B$6,0)&gt;0,1,0),0)+IFERROR(IF(MATCH('Rater Responses Example'!I17,Config!$B$2:$B$6,0)&gt;0,1,0),0)+IFERROR(IF(MATCH('Rater Responses Example'!J17,Config!$B$2:$B$6,0)&gt;0,1,0),0)+IFERROR(IF(MATCH('Rater Responses Example'!K17,Config!$B$2:$B$6,0)&gt;0,1,0),0)+IFERROR(IF(MATCH('Rater Responses Example'!L17,Config!$B$2:$B$6,0)&gt;0,1,0),0)+IFERROR(IF(MATCH('Rater Responses Example'!M17,Config!$B$2:$B$6,0)&gt;0,1,0),0))</f>
        <v>6</v>
      </c>
    </row>
    <row r="29" spans="2:16" ht="19.5" customHeight="1" x14ac:dyDescent="0.45">
      <c r="B29" s="90" t="s">
        <v>152</v>
      </c>
      <c r="C29" s="86"/>
      <c r="D29" s="86"/>
      <c r="E29" s="86"/>
      <c r="F29" s="86"/>
      <c r="G29" s="86"/>
      <c r="H29" s="86"/>
      <c r="N29" s="13">
        <f>IF((IFERROR(IF(MATCH('Rater Responses Example'!D18,Config!$B$2:$B$6,0)&gt;0,1,0),0)+IFERROR(IF(MATCH('Rater Responses Example'!E18,Config!$B$2:$B$6,0)&gt;0,1,0),0)+IFERROR(IF(MATCH('Rater Responses Example'!F18,Config!$B$2:$B$6,0)&gt;0,1,0),0)+IFERROR(IF(MATCH('Rater Responses Example'!G18,Config!$B$2:$B$6,0)&gt;0,1,0),0)+IFERROR(IF(MATCH('Rater Responses Example'!H18,Config!$B$2:$B$6,0)&gt;0,1,0),0)+IFERROR(IF(MATCH('Rater Responses Example'!I18,Config!$B$2:$B$6,0)&gt;0,1,0),0)+IFERROR(IF(MATCH('Rater Responses Example'!J18,Config!$B$2:$B$6,0)&gt;0,1,0),0)+IFERROR(IF(MATCH('Rater Responses Example'!K18,Config!$B$2:$B$6,0)&gt;0,1,0),0)+IFERROR(IF(MATCH('Rater Responses Example'!L18,Config!$B$2:$B$6,0)&gt;0,1,0),0)+IFERROR(IF(MATCH('Rater Responses Example'!M18,Config!$B$2:$B$6,0)&gt;0,1,0),0))=0,"",(IFERROR((MATCH('Rater Responses Example'!D18,Config!$B$2:$B$6,0)-1)*3,0)+IFERROR((MATCH('Rater Responses Example'!E18,Config!$B$2:$B$6,0)-1)*3,0)+IFERROR((MATCH('Rater Responses Example'!F18,Config!$B$2:$B$6,0)-1)*3,0)+IFERROR((MATCH('Rater Responses Example'!G18,Config!$B$2:$B$6,0)-1)*3,0)+IFERROR((MATCH('Rater Responses Example'!H18,Config!$B$2:$B$6,0)-1)*3,0)+IFERROR((MATCH('Rater Responses Example'!I18,Config!$B$2:$B$6,0)-1)*3,0)+IFERROR((MATCH('Rater Responses Example'!J18,Config!$B$2:$B$6,0)-1)*3,0)+IFERROR((MATCH('Rater Responses Example'!K18,Config!$B$2:$B$6,0)-1)*3,0)+IFERROR((MATCH('Rater Responses Example'!L18,Config!$B$2:$B$6,0)-1)*3,0)+IFERROR((MATCH('Rater Responses Example'!M18,Config!$B$2:$B$6,0)-1)*3,0))/(IFERROR(IF(MATCH('Rater Responses Example'!D18,Config!$B$2:$B$6,0)&gt;0,1,0),0)+IFERROR(IF(MATCH('Rater Responses Example'!E18,Config!$B$2:$B$6,0)&gt;0,1,0),0)+IFERROR(IF(MATCH('Rater Responses Example'!F18,Config!$B$2:$B$6,0)&gt;0,1,0),0)+IFERROR(IF(MATCH('Rater Responses Example'!G18,Config!$B$2:$B$6,0)&gt;0,1,0),0)+IFERROR(IF(MATCH('Rater Responses Example'!H18,Config!$B$2:$B$6,0)&gt;0,1,0),0)+IFERROR(IF(MATCH('Rater Responses Example'!I18,Config!$B$2:$B$6,0)&gt;0,1,0),0)+IFERROR(IF(MATCH('Rater Responses Example'!J18,Config!$B$2:$B$6,0)&gt;0,1,0),0)+IFERROR(IF(MATCH('Rater Responses Example'!K18,Config!$B$2:$B$6,0)&gt;0,1,0),0)+IFERROR(IF(MATCH('Rater Responses Example'!L18,Config!$B$2:$B$6,0)&gt;0,1,0),0)+IFERROR(IF(MATCH('Rater Responses Example'!M18,Config!$B$2:$B$6,0)&gt;0,1,0),0)))</f>
        <v>8.5</v>
      </c>
      <c r="O29" s="14" t="s">
        <v>130</v>
      </c>
      <c r="P29" s="13">
        <f>(IFERROR(IF(MATCH('Rater Responses Example'!D18,Config!$B$2:$B$6,0)&gt;0,1,0),0)+IFERROR(IF(MATCH('Rater Responses Example'!E18,Config!$B$2:$B$6,0)&gt;0,1,0),0)+IFERROR(IF(MATCH('Rater Responses Example'!F18,Config!$B$2:$B$6,0)&gt;0,1,0),0)+IFERROR(IF(MATCH('Rater Responses Example'!G18,Config!$B$2:$B$6,0)&gt;0,1,0),0)+IFERROR(IF(MATCH('Rater Responses Example'!H18,Config!$B$2:$B$6,0)&gt;0,1,0),0)+IFERROR(IF(MATCH('Rater Responses Example'!I18,Config!$B$2:$B$6,0)&gt;0,1,0),0)+IFERROR(IF(MATCH('Rater Responses Example'!J18,Config!$B$2:$B$6,0)&gt;0,1,0),0)+IFERROR(IF(MATCH('Rater Responses Example'!K18,Config!$B$2:$B$6,0)&gt;0,1,0),0)+IFERROR(IF(MATCH('Rater Responses Example'!L18,Config!$B$2:$B$6,0)&gt;0,1,0),0)+IFERROR(IF(MATCH('Rater Responses Example'!M18,Config!$B$2:$B$6,0)&gt;0,1,0),0))</f>
        <v>6</v>
      </c>
    </row>
    <row r="30" spans="2:16" ht="21.75" customHeight="1" x14ac:dyDescent="0.45">
      <c r="B30" s="141" t="s">
        <v>153</v>
      </c>
      <c r="C30" s="131"/>
      <c r="D30" s="142" t="s">
        <v>154</v>
      </c>
      <c r="E30" s="131"/>
      <c r="F30" s="144" t="s">
        <v>155</v>
      </c>
      <c r="G30" s="131"/>
      <c r="H30" s="131"/>
      <c r="N30" s="13">
        <f>IF((IFERROR(IF(MATCH('Rater Responses Example'!D19,Config!$B$2:$B$6,0)&gt;0,1,0),0)+IFERROR(IF(MATCH('Rater Responses Example'!E19,Config!$B$2:$B$6,0)&gt;0,1,0),0)+IFERROR(IF(MATCH('Rater Responses Example'!F19,Config!$B$2:$B$6,0)&gt;0,1,0),0)+IFERROR(IF(MATCH('Rater Responses Example'!G19,Config!$B$2:$B$6,0)&gt;0,1,0),0)+IFERROR(IF(MATCH('Rater Responses Example'!H19,Config!$B$2:$B$6,0)&gt;0,1,0),0)+IFERROR(IF(MATCH('Rater Responses Example'!I19,Config!$B$2:$B$6,0)&gt;0,1,0),0)+IFERROR(IF(MATCH('Rater Responses Example'!J19,Config!$B$2:$B$6,0)&gt;0,1,0),0)+IFERROR(IF(MATCH('Rater Responses Example'!K19,Config!$B$2:$B$6,0)&gt;0,1,0),0)+IFERROR(IF(MATCH('Rater Responses Example'!L19,Config!$B$2:$B$6,0)&gt;0,1,0),0)+IFERROR(IF(MATCH('Rater Responses Example'!M19,Config!$B$2:$B$6,0)&gt;0,1,0),0))=0,"",(IFERROR((MATCH('Rater Responses Example'!D19,Config!$B$2:$B$6,0)-1)*3,0)+IFERROR((MATCH('Rater Responses Example'!E19,Config!$B$2:$B$6,0)-1)*3,0)+IFERROR((MATCH('Rater Responses Example'!F19,Config!$B$2:$B$6,0)-1)*3,0)+IFERROR((MATCH('Rater Responses Example'!G19,Config!$B$2:$B$6,0)-1)*3,0)+IFERROR((MATCH('Rater Responses Example'!H19,Config!$B$2:$B$6,0)-1)*3,0)+IFERROR((MATCH('Rater Responses Example'!I19,Config!$B$2:$B$6,0)-1)*3,0)+IFERROR((MATCH('Rater Responses Example'!J19,Config!$B$2:$B$6,0)-1)*3,0)+IFERROR((MATCH('Rater Responses Example'!K19,Config!$B$2:$B$6,0)-1)*3,0)+IFERROR((MATCH('Rater Responses Example'!L19,Config!$B$2:$B$6,0)-1)*3,0)+IFERROR((MATCH('Rater Responses Example'!M19,Config!$B$2:$B$6,0)-1)*3,0))/(IFERROR(IF(MATCH('Rater Responses Example'!D19,Config!$B$2:$B$6,0)&gt;0,1,0),0)+IFERROR(IF(MATCH('Rater Responses Example'!E19,Config!$B$2:$B$6,0)&gt;0,1,0),0)+IFERROR(IF(MATCH('Rater Responses Example'!F19,Config!$B$2:$B$6,0)&gt;0,1,0),0)+IFERROR(IF(MATCH('Rater Responses Example'!G19,Config!$B$2:$B$6,0)&gt;0,1,0),0)+IFERROR(IF(MATCH('Rater Responses Example'!H19,Config!$B$2:$B$6,0)&gt;0,1,0),0)+IFERROR(IF(MATCH('Rater Responses Example'!I19,Config!$B$2:$B$6,0)&gt;0,1,0),0)+IFERROR(IF(MATCH('Rater Responses Example'!J19,Config!$B$2:$B$6,0)&gt;0,1,0),0)+IFERROR(IF(MATCH('Rater Responses Example'!K19,Config!$B$2:$B$6,0)&gt;0,1,0),0)+IFERROR(IF(MATCH('Rater Responses Example'!L19,Config!$B$2:$B$6,0)&gt;0,1,0),0)+IFERROR(IF(MATCH('Rater Responses Example'!M19,Config!$B$2:$B$6,0)&gt;0,1,0),0)))</f>
        <v>7.5</v>
      </c>
      <c r="O30" s="14" t="s">
        <v>130</v>
      </c>
      <c r="P30" s="13">
        <f>(IFERROR(IF(MATCH('Rater Responses Example'!D19,Config!$B$2:$B$6,0)&gt;0,1,0),0)+IFERROR(IF(MATCH('Rater Responses Example'!E19,Config!$B$2:$B$6,0)&gt;0,1,0),0)+IFERROR(IF(MATCH('Rater Responses Example'!F19,Config!$B$2:$B$6,0)&gt;0,1,0),0)+IFERROR(IF(MATCH('Rater Responses Example'!G19,Config!$B$2:$B$6,0)&gt;0,1,0),0)+IFERROR(IF(MATCH('Rater Responses Example'!H19,Config!$B$2:$B$6,0)&gt;0,1,0),0)+IFERROR(IF(MATCH('Rater Responses Example'!I19,Config!$B$2:$B$6,0)&gt;0,1,0),0)+IFERROR(IF(MATCH('Rater Responses Example'!J19,Config!$B$2:$B$6,0)&gt;0,1,0),0)+IFERROR(IF(MATCH('Rater Responses Example'!K19,Config!$B$2:$B$6,0)&gt;0,1,0),0)+IFERROR(IF(MATCH('Rater Responses Example'!L19,Config!$B$2:$B$6,0)&gt;0,1,0),0)+IFERROR(IF(MATCH('Rater Responses Example'!M19,Config!$B$2:$B$6,0)&gt;0,1,0),0))</f>
        <v>6</v>
      </c>
    </row>
    <row r="31" spans="2:16" ht="79.5" customHeight="1" x14ac:dyDescent="0.45">
      <c r="B31" s="133" t="str">
        <f>IF(OR($N$18="",$N$18=0),"Complete the Rater Responses tab to see the read.",IFERROR(INDEX($B$20:$B$27,MATCH(LARGE($E$20:$E$27,1),$E$20:$E$27,0))&amp;" ("&amp;ROUND(LARGE($E$20:$E$27,1),1)&amp;"/12)","")&amp;IFERROR(CHAR(10)&amp;INDEX($B$20:$B$27,MATCH(LARGE($E$20:$E$27,2),$E$20:$E$27,0))&amp;" ("&amp;ROUND(LARGE($E$20:$E$27,2),1)&amp;"/12)",""))</f>
        <v xml:space="preserve">  Team Building (11/12)
  Accountability (10.4/12)</v>
      </c>
      <c r="C31" s="131"/>
      <c r="D31" s="133" t="str">
        <f>IF(OR($N$18="",$N$18=0),"Complete the Rater Responses tab to see the read.",IFERROR(INDEX($B$20:$B$27,MATCH(SMALL($E$20:$E$27,1),$E$20:$E$27,0))&amp;" ("&amp;ROUND(SMALL($E$20:$E$27,1),1)&amp;"/12)","")&amp;IFERROR(CHAR(10)&amp;INDEX($B$20:$B$27,MATCH(SMALL($E$20:$E$27,2),$E$20:$E$27,0))&amp;" ("&amp;ROUND(SMALL($E$20:$E$27,2),1)&amp;"/12)",""))</f>
        <v xml:space="preserve">  Setting Boundaries (5.5/12)
  Productivity (8/12)</v>
      </c>
      <c r="E31" s="131"/>
      <c r="F31" s="148" t="s">
        <v>188</v>
      </c>
      <c r="G31" s="149"/>
      <c r="H31" s="149"/>
      <c r="N31" s="13">
        <f>IF((IFERROR(IF(MATCH('Rater Responses Example'!D20,Config!$B$2:$B$6,0)&gt;0,1,0),0)+IFERROR(IF(MATCH('Rater Responses Example'!E20,Config!$B$2:$B$6,0)&gt;0,1,0),0)+IFERROR(IF(MATCH('Rater Responses Example'!F20,Config!$B$2:$B$6,0)&gt;0,1,0),0)+IFERROR(IF(MATCH('Rater Responses Example'!G20,Config!$B$2:$B$6,0)&gt;0,1,0),0)+IFERROR(IF(MATCH('Rater Responses Example'!H20,Config!$B$2:$B$6,0)&gt;0,1,0),0)+IFERROR(IF(MATCH('Rater Responses Example'!I20,Config!$B$2:$B$6,0)&gt;0,1,0),0)+IFERROR(IF(MATCH('Rater Responses Example'!J20,Config!$B$2:$B$6,0)&gt;0,1,0),0)+IFERROR(IF(MATCH('Rater Responses Example'!K20,Config!$B$2:$B$6,0)&gt;0,1,0),0)+IFERROR(IF(MATCH('Rater Responses Example'!L20,Config!$B$2:$B$6,0)&gt;0,1,0),0)+IFERROR(IF(MATCH('Rater Responses Example'!M20,Config!$B$2:$B$6,0)&gt;0,1,0),0))=0,"",(IFERROR((MATCH('Rater Responses Example'!D20,Config!$B$2:$B$6,0)-1)*3,0)+IFERROR((MATCH('Rater Responses Example'!E20,Config!$B$2:$B$6,0)-1)*3,0)+IFERROR((MATCH('Rater Responses Example'!F20,Config!$B$2:$B$6,0)-1)*3,0)+IFERROR((MATCH('Rater Responses Example'!G20,Config!$B$2:$B$6,0)-1)*3,0)+IFERROR((MATCH('Rater Responses Example'!H20,Config!$B$2:$B$6,0)-1)*3,0)+IFERROR((MATCH('Rater Responses Example'!I20,Config!$B$2:$B$6,0)-1)*3,0)+IFERROR((MATCH('Rater Responses Example'!J20,Config!$B$2:$B$6,0)-1)*3,0)+IFERROR((MATCH('Rater Responses Example'!K20,Config!$B$2:$B$6,0)-1)*3,0)+IFERROR((MATCH('Rater Responses Example'!L20,Config!$B$2:$B$6,0)-1)*3,0)+IFERROR((MATCH('Rater Responses Example'!M20,Config!$B$2:$B$6,0)-1)*3,0))/(IFERROR(IF(MATCH('Rater Responses Example'!D20,Config!$B$2:$B$6,0)&gt;0,1,0),0)+IFERROR(IF(MATCH('Rater Responses Example'!E20,Config!$B$2:$B$6,0)&gt;0,1,0),0)+IFERROR(IF(MATCH('Rater Responses Example'!F20,Config!$B$2:$B$6,0)&gt;0,1,0),0)+IFERROR(IF(MATCH('Rater Responses Example'!G20,Config!$B$2:$B$6,0)&gt;0,1,0),0)+IFERROR(IF(MATCH('Rater Responses Example'!H20,Config!$B$2:$B$6,0)&gt;0,1,0),0)+IFERROR(IF(MATCH('Rater Responses Example'!I20,Config!$B$2:$B$6,0)&gt;0,1,0),0)+IFERROR(IF(MATCH('Rater Responses Example'!J20,Config!$B$2:$B$6,0)&gt;0,1,0),0)+IFERROR(IF(MATCH('Rater Responses Example'!K20,Config!$B$2:$B$6,0)&gt;0,1,0),0)+IFERROR(IF(MATCH('Rater Responses Example'!L20,Config!$B$2:$B$6,0)&gt;0,1,0),0)+IFERROR(IF(MATCH('Rater Responses Example'!M20,Config!$B$2:$B$6,0)&gt;0,1,0),0)))</f>
        <v>8</v>
      </c>
      <c r="O31" s="14" t="s">
        <v>130</v>
      </c>
      <c r="P31" s="13">
        <f>(IFERROR(IF(MATCH('Rater Responses Example'!D20,Config!$B$2:$B$6,0)&gt;0,1,0),0)+IFERROR(IF(MATCH('Rater Responses Example'!E20,Config!$B$2:$B$6,0)&gt;0,1,0),0)+IFERROR(IF(MATCH('Rater Responses Example'!F20,Config!$B$2:$B$6,0)&gt;0,1,0),0)+IFERROR(IF(MATCH('Rater Responses Example'!G20,Config!$B$2:$B$6,0)&gt;0,1,0),0)+IFERROR(IF(MATCH('Rater Responses Example'!H20,Config!$B$2:$B$6,0)&gt;0,1,0),0)+IFERROR(IF(MATCH('Rater Responses Example'!I20,Config!$B$2:$B$6,0)&gt;0,1,0),0)+IFERROR(IF(MATCH('Rater Responses Example'!J20,Config!$B$2:$B$6,0)&gt;0,1,0),0)+IFERROR(IF(MATCH('Rater Responses Example'!K20,Config!$B$2:$B$6,0)&gt;0,1,0),0)+IFERROR(IF(MATCH('Rater Responses Example'!L20,Config!$B$2:$B$6,0)&gt;0,1,0),0)+IFERROR(IF(MATCH('Rater Responses Example'!M20,Config!$B$2:$B$6,0)&gt;0,1,0),0))</f>
        <v>6</v>
      </c>
    </row>
    <row r="32" spans="2:16" ht="6" customHeight="1" x14ac:dyDescent="0.45">
      <c r="N32" s="13">
        <f>IF((IFERROR(IF(MATCH('Rater Responses Example'!D21,Config!$B$2:$B$6,0)&gt;0,1,0),0)+IFERROR(IF(MATCH('Rater Responses Example'!E21,Config!$B$2:$B$6,0)&gt;0,1,0),0)+IFERROR(IF(MATCH('Rater Responses Example'!F21,Config!$B$2:$B$6,0)&gt;0,1,0),0)+IFERROR(IF(MATCH('Rater Responses Example'!G21,Config!$B$2:$B$6,0)&gt;0,1,0),0)+IFERROR(IF(MATCH('Rater Responses Example'!H21,Config!$B$2:$B$6,0)&gt;0,1,0),0)+IFERROR(IF(MATCH('Rater Responses Example'!I21,Config!$B$2:$B$6,0)&gt;0,1,0),0)+IFERROR(IF(MATCH('Rater Responses Example'!J21,Config!$B$2:$B$6,0)&gt;0,1,0),0)+IFERROR(IF(MATCH('Rater Responses Example'!K21,Config!$B$2:$B$6,0)&gt;0,1,0),0)+IFERROR(IF(MATCH('Rater Responses Example'!L21,Config!$B$2:$B$6,0)&gt;0,1,0),0)+IFERROR(IF(MATCH('Rater Responses Example'!M21,Config!$B$2:$B$6,0)&gt;0,1,0),0))=0,"",(IFERROR((MATCH('Rater Responses Example'!D21,Config!$B$2:$B$6,0)-1)*3,0)+IFERROR((MATCH('Rater Responses Example'!E21,Config!$B$2:$B$6,0)-1)*3,0)+IFERROR((MATCH('Rater Responses Example'!F21,Config!$B$2:$B$6,0)-1)*3,0)+IFERROR((MATCH('Rater Responses Example'!G21,Config!$B$2:$B$6,0)-1)*3,0)+IFERROR((MATCH('Rater Responses Example'!H21,Config!$B$2:$B$6,0)-1)*3,0)+IFERROR((MATCH('Rater Responses Example'!I21,Config!$B$2:$B$6,0)-1)*3,0)+IFERROR((MATCH('Rater Responses Example'!J21,Config!$B$2:$B$6,0)-1)*3,0)+IFERROR((MATCH('Rater Responses Example'!K21,Config!$B$2:$B$6,0)-1)*3,0)+IFERROR((MATCH('Rater Responses Example'!L21,Config!$B$2:$B$6,0)-1)*3,0)+IFERROR((MATCH('Rater Responses Example'!M21,Config!$B$2:$B$6,0)-1)*3,0))/(IFERROR(IF(MATCH('Rater Responses Example'!D21,Config!$B$2:$B$6,0)&gt;0,1,0),0)+IFERROR(IF(MATCH('Rater Responses Example'!E21,Config!$B$2:$B$6,0)&gt;0,1,0),0)+IFERROR(IF(MATCH('Rater Responses Example'!F21,Config!$B$2:$B$6,0)&gt;0,1,0),0)+IFERROR(IF(MATCH('Rater Responses Example'!G21,Config!$B$2:$B$6,0)&gt;0,1,0),0)+IFERROR(IF(MATCH('Rater Responses Example'!H21,Config!$B$2:$B$6,0)&gt;0,1,0),0)+IFERROR(IF(MATCH('Rater Responses Example'!I21,Config!$B$2:$B$6,0)&gt;0,1,0),0)+IFERROR(IF(MATCH('Rater Responses Example'!J21,Config!$B$2:$B$6,0)&gt;0,1,0),0)+IFERROR(IF(MATCH('Rater Responses Example'!K21,Config!$B$2:$B$6,0)&gt;0,1,0),0)+IFERROR(IF(MATCH('Rater Responses Example'!L21,Config!$B$2:$B$6,0)&gt;0,1,0),0)+IFERROR(IF(MATCH('Rater Responses Example'!M21,Config!$B$2:$B$6,0)&gt;0,1,0),0)))</f>
        <v>9.5</v>
      </c>
      <c r="O32" s="14" t="s">
        <v>131</v>
      </c>
      <c r="P32" s="13">
        <f>(IFERROR(IF(MATCH('Rater Responses Example'!D21,Config!$B$2:$B$6,0)&gt;0,1,0),0)+IFERROR(IF(MATCH('Rater Responses Example'!E21,Config!$B$2:$B$6,0)&gt;0,1,0),0)+IFERROR(IF(MATCH('Rater Responses Example'!F21,Config!$B$2:$B$6,0)&gt;0,1,0),0)+IFERROR(IF(MATCH('Rater Responses Example'!G21,Config!$B$2:$B$6,0)&gt;0,1,0),0)+IFERROR(IF(MATCH('Rater Responses Example'!H21,Config!$B$2:$B$6,0)&gt;0,1,0),0)+IFERROR(IF(MATCH('Rater Responses Example'!I21,Config!$B$2:$B$6,0)&gt;0,1,0),0)+IFERROR(IF(MATCH('Rater Responses Example'!J21,Config!$B$2:$B$6,0)&gt;0,1,0),0)+IFERROR(IF(MATCH('Rater Responses Example'!K21,Config!$B$2:$B$6,0)&gt;0,1,0),0)+IFERROR(IF(MATCH('Rater Responses Example'!L21,Config!$B$2:$B$6,0)&gt;0,1,0),0)+IFERROR(IF(MATCH('Rater Responses Example'!M21,Config!$B$2:$B$6,0)&gt;0,1,0),0))</f>
        <v>6</v>
      </c>
    </row>
    <row r="33" spans="2:16" ht="19.5" customHeight="1" x14ac:dyDescent="0.45">
      <c r="B33" s="90" t="s">
        <v>156</v>
      </c>
      <c r="C33" s="86"/>
      <c r="D33" s="86"/>
      <c r="E33" s="86"/>
      <c r="F33" s="86"/>
      <c r="G33" s="86"/>
      <c r="H33" s="86"/>
      <c r="N33" s="13">
        <f>IF((IFERROR(IF(MATCH('Rater Responses Example'!D22,Config!$B$2:$B$6,0)&gt;0,1,0),0)+IFERROR(IF(MATCH('Rater Responses Example'!E22,Config!$B$2:$B$6,0)&gt;0,1,0),0)+IFERROR(IF(MATCH('Rater Responses Example'!F22,Config!$B$2:$B$6,0)&gt;0,1,0),0)+IFERROR(IF(MATCH('Rater Responses Example'!G22,Config!$B$2:$B$6,0)&gt;0,1,0),0)+IFERROR(IF(MATCH('Rater Responses Example'!H22,Config!$B$2:$B$6,0)&gt;0,1,0),0)+IFERROR(IF(MATCH('Rater Responses Example'!I22,Config!$B$2:$B$6,0)&gt;0,1,0),0)+IFERROR(IF(MATCH('Rater Responses Example'!J22,Config!$B$2:$B$6,0)&gt;0,1,0),0)+IFERROR(IF(MATCH('Rater Responses Example'!K22,Config!$B$2:$B$6,0)&gt;0,1,0),0)+IFERROR(IF(MATCH('Rater Responses Example'!L22,Config!$B$2:$B$6,0)&gt;0,1,0),0)+IFERROR(IF(MATCH('Rater Responses Example'!M22,Config!$B$2:$B$6,0)&gt;0,1,0),0))=0,"",(IFERROR((MATCH('Rater Responses Example'!D22,Config!$B$2:$B$6,0)-1)*3,0)+IFERROR((MATCH('Rater Responses Example'!E22,Config!$B$2:$B$6,0)-1)*3,0)+IFERROR((MATCH('Rater Responses Example'!F22,Config!$B$2:$B$6,0)-1)*3,0)+IFERROR((MATCH('Rater Responses Example'!G22,Config!$B$2:$B$6,0)-1)*3,0)+IFERROR((MATCH('Rater Responses Example'!H22,Config!$B$2:$B$6,0)-1)*3,0)+IFERROR((MATCH('Rater Responses Example'!I22,Config!$B$2:$B$6,0)-1)*3,0)+IFERROR((MATCH('Rater Responses Example'!J22,Config!$B$2:$B$6,0)-1)*3,0)+IFERROR((MATCH('Rater Responses Example'!K22,Config!$B$2:$B$6,0)-1)*3,0)+IFERROR((MATCH('Rater Responses Example'!L22,Config!$B$2:$B$6,0)-1)*3,0)+IFERROR((MATCH('Rater Responses Example'!M22,Config!$B$2:$B$6,0)-1)*3,0))/(IFERROR(IF(MATCH('Rater Responses Example'!D22,Config!$B$2:$B$6,0)&gt;0,1,0),0)+IFERROR(IF(MATCH('Rater Responses Example'!E22,Config!$B$2:$B$6,0)&gt;0,1,0),0)+IFERROR(IF(MATCH('Rater Responses Example'!F22,Config!$B$2:$B$6,0)&gt;0,1,0),0)+IFERROR(IF(MATCH('Rater Responses Example'!G22,Config!$B$2:$B$6,0)&gt;0,1,0),0)+IFERROR(IF(MATCH('Rater Responses Example'!H22,Config!$B$2:$B$6,0)&gt;0,1,0),0)+IFERROR(IF(MATCH('Rater Responses Example'!I22,Config!$B$2:$B$6,0)&gt;0,1,0),0)+IFERROR(IF(MATCH('Rater Responses Example'!J22,Config!$B$2:$B$6,0)&gt;0,1,0),0)+IFERROR(IF(MATCH('Rater Responses Example'!K22,Config!$B$2:$B$6,0)&gt;0,1,0),0)+IFERROR(IF(MATCH('Rater Responses Example'!L22,Config!$B$2:$B$6,0)&gt;0,1,0),0)+IFERROR(IF(MATCH('Rater Responses Example'!M22,Config!$B$2:$B$6,0)&gt;0,1,0),0)))</f>
        <v>10.5</v>
      </c>
      <c r="O33" s="14" t="s">
        <v>131</v>
      </c>
      <c r="P33" s="13">
        <f>(IFERROR(IF(MATCH('Rater Responses Example'!D22,Config!$B$2:$B$6,0)&gt;0,1,0),0)+IFERROR(IF(MATCH('Rater Responses Example'!E22,Config!$B$2:$B$6,0)&gt;0,1,0),0)+IFERROR(IF(MATCH('Rater Responses Example'!F22,Config!$B$2:$B$6,0)&gt;0,1,0),0)+IFERROR(IF(MATCH('Rater Responses Example'!G22,Config!$B$2:$B$6,0)&gt;0,1,0),0)+IFERROR(IF(MATCH('Rater Responses Example'!H22,Config!$B$2:$B$6,0)&gt;0,1,0),0)+IFERROR(IF(MATCH('Rater Responses Example'!I22,Config!$B$2:$B$6,0)&gt;0,1,0),0)+IFERROR(IF(MATCH('Rater Responses Example'!J22,Config!$B$2:$B$6,0)&gt;0,1,0),0)+IFERROR(IF(MATCH('Rater Responses Example'!K22,Config!$B$2:$B$6,0)&gt;0,1,0),0)+IFERROR(IF(MATCH('Rater Responses Example'!L22,Config!$B$2:$B$6,0)&gt;0,1,0),0)+IFERROR(IF(MATCH('Rater Responses Example'!M22,Config!$B$2:$B$6,0)&gt;0,1,0),0))</f>
        <v>6</v>
      </c>
    </row>
    <row r="34" spans="2:16" ht="39.75" customHeight="1" x14ac:dyDescent="0.5">
      <c r="B34" s="134" t="str">
        <f>IF(OR($N$18="",$N$18=0),"The first move will appear here once the composite score is calculated.",IFERROR(VLOOKUP(VLOOKUP($N$18,Config!$E$2:$G$5,3,TRUE()),Config!$I$2:$K$5,3,FALSE()),""))</f>
        <v>Identify two or three lower category scores. Pick one and build a small habit around it.</v>
      </c>
      <c r="C34" s="135"/>
      <c r="D34" s="135"/>
      <c r="E34" s="135"/>
      <c r="F34" s="135"/>
      <c r="G34" s="135"/>
      <c r="H34" s="135"/>
      <c r="N34" s="13">
        <f>IF((IFERROR(IF(MATCH('Rater Responses Example'!D23,Config!$B$2:$B$6,0)&gt;0,1,0),0)+IFERROR(IF(MATCH('Rater Responses Example'!E23,Config!$B$2:$B$6,0)&gt;0,1,0),0)+IFERROR(IF(MATCH('Rater Responses Example'!F23,Config!$B$2:$B$6,0)&gt;0,1,0),0)+IFERROR(IF(MATCH('Rater Responses Example'!G23,Config!$B$2:$B$6,0)&gt;0,1,0),0)+IFERROR(IF(MATCH('Rater Responses Example'!H23,Config!$B$2:$B$6,0)&gt;0,1,0),0)+IFERROR(IF(MATCH('Rater Responses Example'!I23,Config!$B$2:$B$6,0)&gt;0,1,0),0)+IFERROR(IF(MATCH('Rater Responses Example'!J23,Config!$B$2:$B$6,0)&gt;0,1,0),0)+IFERROR(IF(MATCH('Rater Responses Example'!K23,Config!$B$2:$B$6,0)&gt;0,1,0),0)+IFERROR(IF(MATCH('Rater Responses Example'!L23,Config!$B$2:$B$6,0)&gt;0,1,0),0)+IFERROR(IF(MATCH('Rater Responses Example'!M23,Config!$B$2:$B$6,0)&gt;0,1,0),0))=0,"",(IFERROR((MATCH('Rater Responses Example'!D23,Config!$B$2:$B$6,0)-1)*3,0)+IFERROR((MATCH('Rater Responses Example'!E23,Config!$B$2:$B$6,0)-1)*3,0)+IFERROR((MATCH('Rater Responses Example'!F23,Config!$B$2:$B$6,0)-1)*3,0)+IFERROR((MATCH('Rater Responses Example'!G23,Config!$B$2:$B$6,0)-1)*3,0)+IFERROR((MATCH('Rater Responses Example'!H23,Config!$B$2:$B$6,0)-1)*3,0)+IFERROR((MATCH('Rater Responses Example'!I23,Config!$B$2:$B$6,0)-1)*3,0)+IFERROR((MATCH('Rater Responses Example'!J23,Config!$B$2:$B$6,0)-1)*3,0)+IFERROR((MATCH('Rater Responses Example'!K23,Config!$B$2:$B$6,0)-1)*3,0)+IFERROR((MATCH('Rater Responses Example'!L23,Config!$B$2:$B$6,0)-1)*3,0)+IFERROR((MATCH('Rater Responses Example'!M23,Config!$B$2:$B$6,0)-1)*3,0))/(IFERROR(IF(MATCH('Rater Responses Example'!D23,Config!$B$2:$B$6,0)&gt;0,1,0),0)+IFERROR(IF(MATCH('Rater Responses Example'!E23,Config!$B$2:$B$6,0)&gt;0,1,0),0)+IFERROR(IF(MATCH('Rater Responses Example'!F23,Config!$B$2:$B$6,0)&gt;0,1,0),0)+IFERROR(IF(MATCH('Rater Responses Example'!G23,Config!$B$2:$B$6,0)&gt;0,1,0),0)+IFERROR(IF(MATCH('Rater Responses Example'!H23,Config!$B$2:$B$6,0)&gt;0,1,0),0)+IFERROR(IF(MATCH('Rater Responses Example'!I23,Config!$B$2:$B$6,0)&gt;0,1,0),0)+IFERROR(IF(MATCH('Rater Responses Example'!J23,Config!$B$2:$B$6,0)&gt;0,1,0),0)+IFERROR(IF(MATCH('Rater Responses Example'!K23,Config!$B$2:$B$6,0)&gt;0,1,0),0)+IFERROR(IF(MATCH('Rater Responses Example'!L23,Config!$B$2:$B$6,0)&gt;0,1,0),0)+IFERROR(IF(MATCH('Rater Responses Example'!M23,Config!$B$2:$B$6,0)&gt;0,1,0),0)))</f>
        <v>10</v>
      </c>
      <c r="O34" s="14" t="s">
        <v>131</v>
      </c>
      <c r="P34" s="13">
        <f>(IFERROR(IF(MATCH('Rater Responses Example'!D23,Config!$B$2:$B$6,0)&gt;0,1,0),0)+IFERROR(IF(MATCH('Rater Responses Example'!E23,Config!$B$2:$B$6,0)&gt;0,1,0),0)+IFERROR(IF(MATCH('Rater Responses Example'!F23,Config!$B$2:$B$6,0)&gt;0,1,0),0)+IFERROR(IF(MATCH('Rater Responses Example'!G23,Config!$B$2:$B$6,0)&gt;0,1,0),0)+IFERROR(IF(MATCH('Rater Responses Example'!H23,Config!$B$2:$B$6,0)&gt;0,1,0),0)+IFERROR(IF(MATCH('Rater Responses Example'!I23,Config!$B$2:$B$6,0)&gt;0,1,0),0)+IFERROR(IF(MATCH('Rater Responses Example'!J23,Config!$B$2:$B$6,0)&gt;0,1,0),0)+IFERROR(IF(MATCH('Rater Responses Example'!K23,Config!$B$2:$B$6,0)&gt;0,1,0),0)+IFERROR(IF(MATCH('Rater Responses Example'!L23,Config!$B$2:$B$6,0)&gt;0,1,0),0)+IFERROR(IF(MATCH('Rater Responses Example'!M23,Config!$B$2:$B$6,0)&gt;0,1,0),0))</f>
        <v>6</v>
      </c>
    </row>
    <row r="35" spans="2:16" ht="6" customHeight="1" x14ac:dyDescent="0.45">
      <c r="N35" s="13">
        <f>IF((IFERROR(IF(MATCH('Rater Responses Example'!D24,Config!$B$2:$B$6,0)&gt;0,1,0),0)+IFERROR(IF(MATCH('Rater Responses Example'!E24,Config!$B$2:$B$6,0)&gt;0,1,0),0)+IFERROR(IF(MATCH('Rater Responses Example'!F24,Config!$B$2:$B$6,0)&gt;0,1,0),0)+IFERROR(IF(MATCH('Rater Responses Example'!G24,Config!$B$2:$B$6,0)&gt;0,1,0),0)+IFERROR(IF(MATCH('Rater Responses Example'!H24,Config!$B$2:$B$6,0)&gt;0,1,0),0)+IFERROR(IF(MATCH('Rater Responses Example'!I24,Config!$B$2:$B$6,0)&gt;0,1,0),0)+IFERROR(IF(MATCH('Rater Responses Example'!J24,Config!$B$2:$B$6,0)&gt;0,1,0),0)+IFERROR(IF(MATCH('Rater Responses Example'!K24,Config!$B$2:$B$6,0)&gt;0,1,0),0)+IFERROR(IF(MATCH('Rater Responses Example'!L24,Config!$B$2:$B$6,0)&gt;0,1,0),0)+IFERROR(IF(MATCH('Rater Responses Example'!M24,Config!$B$2:$B$6,0)&gt;0,1,0),0))=0,"",(IFERROR((MATCH('Rater Responses Example'!D24,Config!$B$2:$B$6,0)-1)*3,0)+IFERROR((MATCH('Rater Responses Example'!E24,Config!$B$2:$B$6,0)-1)*3,0)+IFERROR((MATCH('Rater Responses Example'!F24,Config!$B$2:$B$6,0)-1)*3,0)+IFERROR((MATCH('Rater Responses Example'!G24,Config!$B$2:$B$6,0)-1)*3,0)+IFERROR((MATCH('Rater Responses Example'!H24,Config!$B$2:$B$6,0)-1)*3,0)+IFERROR((MATCH('Rater Responses Example'!I24,Config!$B$2:$B$6,0)-1)*3,0)+IFERROR((MATCH('Rater Responses Example'!J24,Config!$B$2:$B$6,0)-1)*3,0)+IFERROR((MATCH('Rater Responses Example'!K24,Config!$B$2:$B$6,0)-1)*3,0)+IFERROR((MATCH('Rater Responses Example'!L24,Config!$B$2:$B$6,0)-1)*3,0)+IFERROR((MATCH('Rater Responses Example'!M24,Config!$B$2:$B$6,0)-1)*3,0))/(IFERROR(IF(MATCH('Rater Responses Example'!D24,Config!$B$2:$B$6,0)&gt;0,1,0),0)+IFERROR(IF(MATCH('Rater Responses Example'!E24,Config!$B$2:$B$6,0)&gt;0,1,0),0)+IFERROR(IF(MATCH('Rater Responses Example'!F24,Config!$B$2:$B$6,0)&gt;0,1,0),0)+IFERROR(IF(MATCH('Rater Responses Example'!G24,Config!$B$2:$B$6,0)&gt;0,1,0),0)+IFERROR(IF(MATCH('Rater Responses Example'!H24,Config!$B$2:$B$6,0)&gt;0,1,0),0)+IFERROR(IF(MATCH('Rater Responses Example'!I24,Config!$B$2:$B$6,0)&gt;0,1,0),0)+IFERROR(IF(MATCH('Rater Responses Example'!J24,Config!$B$2:$B$6,0)&gt;0,1,0),0)+IFERROR(IF(MATCH('Rater Responses Example'!K24,Config!$B$2:$B$6,0)&gt;0,1,0),0)+IFERROR(IF(MATCH('Rater Responses Example'!L24,Config!$B$2:$B$6,0)&gt;0,1,0),0)+IFERROR(IF(MATCH('Rater Responses Example'!M24,Config!$B$2:$B$6,0)&gt;0,1,0),0)))</f>
        <v>9.5</v>
      </c>
      <c r="O35" s="14" t="s">
        <v>131</v>
      </c>
      <c r="P35" s="13">
        <f>(IFERROR(IF(MATCH('Rater Responses Example'!D24,Config!$B$2:$B$6,0)&gt;0,1,0),0)+IFERROR(IF(MATCH('Rater Responses Example'!E24,Config!$B$2:$B$6,0)&gt;0,1,0),0)+IFERROR(IF(MATCH('Rater Responses Example'!F24,Config!$B$2:$B$6,0)&gt;0,1,0),0)+IFERROR(IF(MATCH('Rater Responses Example'!G24,Config!$B$2:$B$6,0)&gt;0,1,0),0)+IFERROR(IF(MATCH('Rater Responses Example'!H24,Config!$B$2:$B$6,0)&gt;0,1,0),0)+IFERROR(IF(MATCH('Rater Responses Example'!I24,Config!$B$2:$B$6,0)&gt;0,1,0),0)+IFERROR(IF(MATCH('Rater Responses Example'!J24,Config!$B$2:$B$6,0)&gt;0,1,0),0)+IFERROR(IF(MATCH('Rater Responses Example'!K24,Config!$B$2:$B$6,0)&gt;0,1,0),0)+IFERROR(IF(MATCH('Rater Responses Example'!L24,Config!$B$2:$B$6,0)&gt;0,1,0),0)+IFERROR(IF(MATCH('Rater Responses Example'!M24,Config!$B$2:$B$6,0)&gt;0,1,0),0))</f>
        <v>6</v>
      </c>
    </row>
    <row r="36" spans="2:16" ht="19.5" customHeight="1" x14ac:dyDescent="0.45">
      <c r="B36" s="90" t="s">
        <v>157</v>
      </c>
      <c r="C36" s="86"/>
      <c r="D36" s="86"/>
      <c r="E36" s="86"/>
      <c r="F36" s="86"/>
      <c r="G36" s="86"/>
      <c r="H36" s="86"/>
      <c r="N36" s="13">
        <f>IF((IFERROR(IF(MATCH('Rater Responses Example'!D25,Config!$B$2:$B$6,0)&gt;0,1,0),0)+IFERROR(IF(MATCH('Rater Responses Example'!E25,Config!$B$2:$B$6,0)&gt;0,1,0),0)+IFERROR(IF(MATCH('Rater Responses Example'!F25,Config!$B$2:$B$6,0)&gt;0,1,0),0)+IFERROR(IF(MATCH('Rater Responses Example'!G25,Config!$B$2:$B$6,0)&gt;0,1,0),0)+IFERROR(IF(MATCH('Rater Responses Example'!H25,Config!$B$2:$B$6,0)&gt;0,1,0),0)+IFERROR(IF(MATCH('Rater Responses Example'!I25,Config!$B$2:$B$6,0)&gt;0,1,0),0)+IFERROR(IF(MATCH('Rater Responses Example'!J25,Config!$B$2:$B$6,0)&gt;0,1,0),0)+IFERROR(IF(MATCH('Rater Responses Example'!K25,Config!$B$2:$B$6,0)&gt;0,1,0),0)+IFERROR(IF(MATCH('Rater Responses Example'!L25,Config!$B$2:$B$6,0)&gt;0,1,0),0)+IFERROR(IF(MATCH('Rater Responses Example'!M25,Config!$B$2:$B$6,0)&gt;0,1,0),0))=0,"",(IFERROR((MATCH('Rater Responses Example'!D25,Config!$B$2:$B$6,0)-1)*3,0)+IFERROR((MATCH('Rater Responses Example'!E25,Config!$B$2:$B$6,0)-1)*3,0)+IFERROR((MATCH('Rater Responses Example'!F25,Config!$B$2:$B$6,0)-1)*3,0)+IFERROR((MATCH('Rater Responses Example'!G25,Config!$B$2:$B$6,0)-1)*3,0)+IFERROR((MATCH('Rater Responses Example'!H25,Config!$B$2:$B$6,0)-1)*3,0)+IFERROR((MATCH('Rater Responses Example'!I25,Config!$B$2:$B$6,0)-1)*3,0)+IFERROR((MATCH('Rater Responses Example'!J25,Config!$B$2:$B$6,0)-1)*3,0)+IFERROR((MATCH('Rater Responses Example'!K25,Config!$B$2:$B$6,0)-1)*3,0)+IFERROR((MATCH('Rater Responses Example'!L25,Config!$B$2:$B$6,0)-1)*3,0)+IFERROR((MATCH('Rater Responses Example'!M25,Config!$B$2:$B$6,0)-1)*3,0))/(IFERROR(IF(MATCH('Rater Responses Example'!D25,Config!$B$2:$B$6,0)&gt;0,1,0),0)+IFERROR(IF(MATCH('Rater Responses Example'!E25,Config!$B$2:$B$6,0)&gt;0,1,0),0)+IFERROR(IF(MATCH('Rater Responses Example'!F25,Config!$B$2:$B$6,0)&gt;0,1,0),0)+IFERROR(IF(MATCH('Rater Responses Example'!G25,Config!$B$2:$B$6,0)&gt;0,1,0),0)+IFERROR(IF(MATCH('Rater Responses Example'!H25,Config!$B$2:$B$6,0)&gt;0,1,0),0)+IFERROR(IF(MATCH('Rater Responses Example'!I25,Config!$B$2:$B$6,0)&gt;0,1,0),0)+IFERROR(IF(MATCH('Rater Responses Example'!J25,Config!$B$2:$B$6,0)&gt;0,1,0),0)+IFERROR(IF(MATCH('Rater Responses Example'!K25,Config!$B$2:$B$6,0)&gt;0,1,0),0)+IFERROR(IF(MATCH('Rater Responses Example'!L25,Config!$B$2:$B$6,0)&gt;0,1,0),0)+IFERROR(IF(MATCH('Rater Responses Example'!M25,Config!$B$2:$B$6,0)&gt;0,1,0),0)))</f>
        <v>10.5</v>
      </c>
      <c r="O36" s="14" t="s">
        <v>132</v>
      </c>
      <c r="P36" s="13">
        <f>(IFERROR(IF(MATCH('Rater Responses Example'!D25,Config!$B$2:$B$6,0)&gt;0,1,0),0)+IFERROR(IF(MATCH('Rater Responses Example'!E25,Config!$B$2:$B$6,0)&gt;0,1,0),0)+IFERROR(IF(MATCH('Rater Responses Example'!F25,Config!$B$2:$B$6,0)&gt;0,1,0),0)+IFERROR(IF(MATCH('Rater Responses Example'!G25,Config!$B$2:$B$6,0)&gt;0,1,0),0)+IFERROR(IF(MATCH('Rater Responses Example'!H25,Config!$B$2:$B$6,0)&gt;0,1,0),0)+IFERROR(IF(MATCH('Rater Responses Example'!I25,Config!$B$2:$B$6,0)&gt;0,1,0),0)+IFERROR(IF(MATCH('Rater Responses Example'!J25,Config!$B$2:$B$6,0)&gt;0,1,0),0)+IFERROR(IF(MATCH('Rater Responses Example'!K25,Config!$B$2:$B$6,0)&gt;0,1,0),0)+IFERROR(IF(MATCH('Rater Responses Example'!L25,Config!$B$2:$B$6,0)&gt;0,1,0),0)+IFERROR(IF(MATCH('Rater Responses Example'!M25,Config!$B$2:$B$6,0)&gt;0,1,0),0))</f>
        <v>6</v>
      </c>
    </row>
    <row r="37" spans="2:16" ht="60" customHeight="1" x14ac:dyDescent="0.45">
      <c r="B37" s="27" t="s">
        <v>128</v>
      </c>
      <c r="C37" s="133" t="str">
        <f>IF((IF('Rater Responses Example'!D46="",0,1)+IF('Rater Responses Example'!E46="",0,1)+IF('Rater Responses Example'!F46="",0,1)+IF('Rater Responses Example'!G46="",0,1)+IF('Rater Responses Example'!H46="",0,1)+IF('Rater Responses Example'!I46="",0,1)+IF('Rater Responses Example'!J46="",0,1)+IF('Rater Responses Example'!K46="",0,1)+IF('Rater Responses Example'!L46="",0,1)+IF('Rater Responses Example'!M46="",0,1))=0,"  (no comments)",IF('Rater Responses Example'!D46="","","R1: "&amp;'Rater Responses Example'!D46&amp;CHAR(10))&amp;IF('Rater Responses Example'!E46="","","R2: "&amp;'Rater Responses Example'!E46&amp;CHAR(10))&amp;IF('Rater Responses Example'!F46="","","R3: "&amp;'Rater Responses Example'!F46&amp;CHAR(10))&amp;IF('Rater Responses Example'!G46="","","R4: "&amp;'Rater Responses Example'!G46&amp;CHAR(10))&amp;IF('Rater Responses Example'!H46="","","R5: "&amp;'Rater Responses Example'!H46&amp;CHAR(10))&amp;IF('Rater Responses Example'!I46="","","R6: "&amp;'Rater Responses Example'!I46&amp;CHAR(10))&amp;IF('Rater Responses Example'!J46="","","R7: "&amp;'Rater Responses Example'!J46&amp;CHAR(10))&amp;IF('Rater Responses Example'!K46="","","R8: "&amp;'Rater Responses Example'!K46&amp;CHAR(10))&amp;IF('Rater Responses Example'!L46="","","R9: "&amp;'Rater Responses Example'!L46&amp;CHAR(10))&amp;IF('Rater Responses Example'!M46="","","R10: "&amp;'Rater Responses Example'!M46&amp;CHAR(10)))</f>
        <v xml:space="preserve">  (no comments)</v>
      </c>
      <c r="D37" s="131"/>
      <c r="E37" s="131"/>
      <c r="F37" s="131"/>
      <c r="G37" s="131"/>
      <c r="H37" s="131"/>
      <c r="N37" s="13">
        <f>IF((IFERROR(IF(MATCH('Rater Responses Example'!D26,Config!$B$2:$B$6,0)&gt;0,1,0),0)+IFERROR(IF(MATCH('Rater Responses Example'!E26,Config!$B$2:$B$6,0)&gt;0,1,0),0)+IFERROR(IF(MATCH('Rater Responses Example'!F26,Config!$B$2:$B$6,0)&gt;0,1,0),0)+IFERROR(IF(MATCH('Rater Responses Example'!G26,Config!$B$2:$B$6,0)&gt;0,1,0),0)+IFERROR(IF(MATCH('Rater Responses Example'!H26,Config!$B$2:$B$6,0)&gt;0,1,0),0)+IFERROR(IF(MATCH('Rater Responses Example'!I26,Config!$B$2:$B$6,0)&gt;0,1,0),0)+IFERROR(IF(MATCH('Rater Responses Example'!J26,Config!$B$2:$B$6,0)&gt;0,1,0),0)+IFERROR(IF(MATCH('Rater Responses Example'!K26,Config!$B$2:$B$6,0)&gt;0,1,0),0)+IFERROR(IF(MATCH('Rater Responses Example'!L26,Config!$B$2:$B$6,0)&gt;0,1,0),0)+IFERROR(IF(MATCH('Rater Responses Example'!M26,Config!$B$2:$B$6,0)&gt;0,1,0),0))=0,"",(IFERROR((MATCH('Rater Responses Example'!D26,Config!$B$2:$B$6,0)-1)*3,0)+IFERROR((MATCH('Rater Responses Example'!E26,Config!$B$2:$B$6,0)-1)*3,0)+IFERROR((MATCH('Rater Responses Example'!F26,Config!$B$2:$B$6,0)-1)*3,0)+IFERROR((MATCH('Rater Responses Example'!G26,Config!$B$2:$B$6,0)-1)*3,0)+IFERROR((MATCH('Rater Responses Example'!H26,Config!$B$2:$B$6,0)-1)*3,0)+IFERROR((MATCH('Rater Responses Example'!I26,Config!$B$2:$B$6,0)-1)*3,0)+IFERROR((MATCH('Rater Responses Example'!J26,Config!$B$2:$B$6,0)-1)*3,0)+IFERROR((MATCH('Rater Responses Example'!K26,Config!$B$2:$B$6,0)-1)*3,0)+IFERROR((MATCH('Rater Responses Example'!L26,Config!$B$2:$B$6,0)-1)*3,0)+IFERROR((MATCH('Rater Responses Example'!M26,Config!$B$2:$B$6,0)-1)*3,0))/(IFERROR(IF(MATCH('Rater Responses Example'!D26,Config!$B$2:$B$6,0)&gt;0,1,0),0)+IFERROR(IF(MATCH('Rater Responses Example'!E26,Config!$B$2:$B$6,0)&gt;0,1,0),0)+IFERROR(IF(MATCH('Rater Responses Example'!F26,Config!$B$2:$B$6,0)&gt;0,1,0),0)+IFERROR(IF(MATCH('Rater Responses Example'!G26,Config!$B$2:$B$6,0)&gt;0,1,0),0)+IFERROR(IF(MATCH('Rater Responses Example'!H26,Config!$B$2:$B$6,0)&gt;0,1,0),0)+IFERROR(IF(MATCH('Rater Responses Example'!I26,Config!$B$2:$B$6,0)&gt;0,1,0),0)+IFERROR(IF(MATCH('Rater Responses Example'!J26,Config!$B$2:$B$6,0)&gt;0,1,0),0)+IFERROR(IF(MATCH('Rater Responses Example'!K26,Config!$B$2:$B$6,0)&gt;0,1,0),0)+IFERROR(IF(MATCH('Rater Responses Example'!L26,Config!$B$2:$B$6,0)&gt;0,1,0),0)+IFERROR(IF(MATCH('Rater Responses Example'!M26,Config!$B$2:$B$6,0)&gt;0,1,0),0)))</f>
        <v>10.5</v>
      </c>
      <c r="O37" s="14" t="s">
        <v>132</v>
      </c>
      <c r="P37" s="13">
        <f>(IFERROR(IF(MATCH('Rater Responses Example'!D26,Config!$B$2:$B$6,0)&gt;0,1,0),0)+IFERROR(IF(MATCH('Rater Responses Example'!E26,Config!$B$2:$B$6,0)&gt;0,1,0),0)+IFERROR(IF(MATCH('Rater Responses Example'!F26,Config!$B$2:$B$6,0)&gt;0,1,0),0)+IFERROR(IF(MATCH('Rater Responses Example'!G26,Config!$B$2:$B$6,0)&gt;0,1,0),0)+IFERROR(IF(MATCH('Rater Responses Example'!H26,Config!$B$2:$B$6,0)&gt;0,1,0),0)+IFERROR(IF(MATCH('Rater Responses Example'!I26,Config!$B$2:$B$6,0)&gt;0,1,0),0)+IFERROR(IF(MATCH('Rater Responses Example'!J26,Config!$B$2:$B$6,0)&gt;0,1,0),0)+IFERROR(IF(MATCH('Rater Responses Example'!K26,Config!$B$2:$B$6,0)&gt;0,1,0),0)+IFERROR(IF(MATCH('Rater Responses Example'!L26,Config!$B$2:$B$6,0)&gt;0,1,0),0)+IFERROR(IF(MATCH('Rater Responses Example'!M26,Config!$B$2:$B$6,0)&gt;0,1,0),0))</f>
        <v>6</v>
      </c>
    </row>
    <row r="38" spans="2:16" ht="3.75" customHeight="1" x14ac:dyDescent="0.5">
      <c r="B38" s="28"/>
      <c r="C38" s="26"/>
      <c r="D38" s="26"/>
      <c r="E38" s="26"/>
      <c r="F38" s="26"/>
      <c r="G38" s="26"/>
      <c r="H38" s="26"/>
      <c r="N38" s="13">
        <f>IF((IFERROR(IF(MATCH('Rater Responses Example'!D27,Config!$B$2:$B$6,0)&gt;0,1,0),0)+IFERROR(IF(MATCH('Rater Responses Example'!E27,Config!$B$2:$B$6,0)&gt;0,1,0),0)+IFERROR(IF(MATCH('Rater Responses Example'!F27,Config!$B$2:$B$6,0)&gt;0,1,0),0)+IFERROR(IF(MATCH('Rater Responses Example'!G27,Config!$B$2:$B$6,0)&gt;0,1,0),0)+IFERROR(IF(MATCH('Rater Responses Example'!H27,Config!$B$2:$B$6,0)&gt;0,1,0),0)+IFERROR(IF(MATCH('Rater Responses Example'!I27,Config!$B$2:$B$6,0)&gt;0,1,0),0)+IFERROR(IF(MATCH('Rater Responses Example'!J27,Config!$B$2:$B$6,0)&gt;0,1,0),0)+IFERROR(IF(MATCH('Rater Responses Example'!K27,Config!$B$2:$B$6,0)&gt;0,1,0),0)+IFERROR(IF(MATCH('Rater Responses Example'!L27,Config!$B$2:$B$6,0)&gt;0,1,0),0)+IFERROR(IF(MATCH('Rater Responses Example'!M27,Config!$B$2:$B$6,0)&gt;0,1,0),0))=0,"",(IFERROR((MATCH('Rater Responses Example'!D27,Config!$B$2:$B$6,0)-1)*3,0)+IFERROR((MATCH('Rater Responses Example'!E27,Config!$B$2:$B$6,0)-1)*3,0)+IFERROR((MATCH('Rater Responses Example'!F27,Config!$B$2:$B$6,0)-1)*3,0)+IFERROR((MATCH('Rater Responses Example'!G27,Config!$B$2:$B$6,0)-1)*3,0)+IFERROR((MATCH('Rater Responses Example'!H27,Config!$B$2:$B$6,0)-1)*3,0)+IFERROR((MATCH('Rater Responses Example'!I27,Config!$B$2:$B$6,0)-1)*3,0)+IFERROR((MATCH('Rater Responses Example'!J27,Config!$B$2:$B$6,0)-1)*3,0)+IFERROR((MATCH('Rater Responses Example'!K27,Config!$B$2:$B$6,0)-1)*3,0)+IFERROR((MATCH('Rater Responses Example'!L27,Config!$B$2:$B$6,0)-1)*3,0)+IFERROR((MATCH('Rater Responses Example'!M27,Config!$B$2:$B$6,0)-1)*3,0))/(IFERROR(IF(MATCH('Rater Responses Example'!D27,Config!$B$2:$B$6,0)&gt;0,1,0),0)+IFERROR(IF(MATCH('Rater Responses Example'!E27,Config!$B$2:$B$6,0)&gt;0,1,0),0)+IFERROR(IF(MATCH('Rater Responses Example'!F27,Config!$B$2:$B$6,0)&gt;0,1,0),0)+IFERROR(IF(MATCH('Rater Responses Example'!G27,Config!$B$2:$B$6,0)&gt;0,1,0),0)+IFERROR(IF(MATCH('Rater Responses Example'!H27,Config!$B$2:$B$6,0)&gt;0,1,0),0)+IFERROR(IF(MATCH('Rater Responses Example'!I27,Config!$B$2:$B$6,0)&gt;0,1,0),0)+IFERROR(IF(MATCH('Rater Responses Example'!J27,Config!$B$2:$B$6,0)&gt;0,1,0),0)+IFERROR(IF(MATCH('Rater Responses Example'!K27,Config!$B$2:$B$6,0)&gt;0,1,0),0)+IFERROR(IF(MATCH('Rater Responses Example'!L27,Config!$B$2:$B$6,0)&gt;0,1,0),0)+IFERROR(IF(MATCH('Rater Responses Example'!M27,Config!$B$2:$B$6,0)&gt;0,1,0),0)))</f>
        <v>9.5</v>
      </c>
      <c r="O38" s="14" t="s">
        <v>132</v>
      </c>
      <c r="P38" s="13">
        <f>(IFERROR(IF(MATCH('Rater Responses Example'!D27,Config!$B$2:$B$6,0)&gt;0,1,0),0)+IFERROR(IF(MATCH('Rater Responses Example'!E27,Config!$B$2:$B$6,0)&gt;0,1,0),0)+IFERROR(IF(MATCH('Rater Responses Example'!F27,Config!$B$2:$B$6,0)&gt;0,1,0),0)+IFERROR(IF(MATCH('Rater Responses Example'!G27,Config!$B$2:$B$6,0)&gt;0,1,0),0)+IFERROR(IF(MATCH('Rater Responses Example'!H27,Config!$B$2:$B$6,0)&gt;0,1,0),0)+IFERROR(IF(MATCH('Rater Responses Example'!I27,Config!$B$2:$B$6,0)&gt;0,1,0),0)+IFERROR(IF(MATCH('Rater Responses Example'!J27,Config!$B$2:$B$6,0)&gt;0,1,0),0)+IFERROR(IF(MATCH('Rater Responses Example'!K27,Config!$B$2:$B$6,0)&gt;0,1,0),0)+IFERROR(IF(MATCH('Rater Responses Example'!L27,Config!$B$2:$B$6,0)&gt;0,1,0),0)+IFERROR(IF(MATCH('Rater Responses Example'!M27,Config!$B$2:$B$6,0)&gt;0,1,0),0))</f>
        <v>6</v>
      </c>
    </row>
    <row r="39" spans="2:16" ht="60" customHeight="1" x14ac:dyDescent="0.45">
      <c r="B39" s="29" t="s">
        <v>129</v>
      </c>
      <c r="C39" s="133" t="str">
        <f>IF((IF('Rater Responses Example'!D47="",0,1)+IF('Rater Responses Example'!E47="",0,1)+IF('Rater Responses Example'!F47="",0,1)+IF('Rater Responses Example'!G47="",0,1)+IF('Rater Responses Example'!H47="",0,1)+IF('Rater Responses Example'!I47="",0,1)+IF('Rater Responses Example'!J47="",0,1)+IF('Rater Responses Example'!K47="",0,1)+IF('Rater Responses Example'!L47="",0,1)+IF('Rater Responses Example'!M47="",0,1))=0,"  (no comments)",IF('Rater Responses Example'!D47="","","R1: "&amp;'Rater Responses Example'!D47&amp;CHAR(10))&amp;IF('Rater Responses Example'!E47="","","R2: "&amp;'Rater Responses Example'!E47&amp;CHAR(10))&amp;IF('Rater Responses Example'!F47="","","R3: "&amp;'Rater Responses Example'!F47&amp;CHAR(10))&amp;IF('Rater Responses Example'!G47="","","R4: "&amp;'Rater Responses Example'!G47&amp;CHAR(10))&amp;IF('Rater Responses Example'!H47="","","R5: "&amp;'Rater Responses Example'!H47&amp;CHAR(10))&amp;IF('Rater Responses Example'!I47="","","R6: "&amp;'Rater Responses Example'!I47&amp;CHAR(10))&amp;IF('Rater Responses Example'!J47="","","R7: "&amp;'Rater Responses Example'!J47&amp;CHAR(10))&amp;IF('Rater Responses Example'!K47="","","R8: "&amp;'Rater Responses Example'!K47&amp;CHAR(10))&amp;IF('Rater Responses Example'!L47="","","R9: "&amp;'Rater Responses Example'!L47&amp;CHAR(10))&amp;IF('Rater Responses Example'!M47="","","R10: "&amp;'Rater Responses Example'!M47&amp;CHAR(10)))</f>
        <v xml:space="preserve">R1: She takes on too much herself rather than pushing back on lower-priority asks.
R3: Often the last to leave; would benefit from saying no more.
R5: Could be more protective of team focus.
</v>
      </c>
      <c r="D39" s="131"/>
      <c r="E39" s="131"/>
      <c r="F39" s="131"/>
      <c r="G39" s="131"/>
      <c r="H39" s="131"/>
      <c r="N39" s="13">
        <f>IF((IFERROR(IF(MATCH('Rater Responses Example'!D28,Config!$B$2:$B$6,0)&gt;0,1,0),0)+IFERROR(IF(MATCH('Rater Responses Example'!E28,Config!$B$2:$B$6,0)&gt;0,1,0),0)+IFERROR(IF(MATCH('Rater Responses Example'!F28,Config!$B$2:$B$6,0)&gt;0,1,0),0)+IFERROR(IF(MATCH('Rater Responses Example'!G28,Config!$B$2:$B$6,0)&gt;0,1,0),0)+IFERROR(IF(MATCH('Rater Responses Example'!H28,Config!$B$2:$B$6,0)&gt;0,1,0),0)+IFERROR(IF(MATCH('Rater Responses Example'!I28,Config!$B$2:$B$6,0)&gt;0,1,0),0)+IFERROR(IF(MATCH('Rater Responses Example'!J28,Config!$B$2:$B$6,0)&gt;0,1,0),0)+IFERROR(IF(MATCH('Rater Responses Example'!K28,Config!$B$2:$B$6,0)&gt;0,1,0),0)+IFERROR(IF(MATCH('Rater Responses Example'!L28,Config!$B$2:$B$6,0)&gt;0,1,0),0)+IFERROR(IF(MATCH('Rater Responses Example'!M28,Config!$B$2:$B$6,0)&gt;0,1,0),0))=0,"",(IFERROR((MATCH('Rater Responses Example'!D28,Config!$B$2:$B$6,0)-1)*3,0)+IFERROR((MATCH('Rater Responses Example'!E28,Config!$B$2:$B$6,0)-1)*3,0)+IFERROR((MATCH('Rater Responses Example'!F28,Config!$B$2:$B$6,0)-1)*3,0)+IFERROR((MATCH('Rater Responses Example'!G28,Config!$B$2:$B$6,0)-1)*3,0)+IFERROR((MATCH('Rater Responses Example'!H28,Config!$B$2:$B$6,0)-1)*3,0)+IFERROR((MATCH('Rater Responses Example'!I28,Config!$B$2:$B$6,0)-1)*3,0)+IFERROR((MATCH('Rater Responses Example'!J28,Config!$B$2:$B$6,0)-1)*3,0)+IFERROR((MATCH('Rater Responses Example'!K28,Config!$B$2:$B$6,0)-1)*3,0)+IFERROR((MATCH('Rater Responses Example'!L28,Config!$B$2:$B$6,0)-1)*3,0)+IFERROR((MATCH('Rater Responses Example'!M28,Config!$B$2:$B$6,0)-1)*3,0))/(IFERROR(IF(MATCH('Rater Responses Example'!D28,Config!$B$2:$B$6,0)&gt;0,1,0),0)+IFERROR(IF(MATCH('Rater Responses Example'!E28,Config!$B$2:$B$6,0)&gt;0,1,0),0)+IFERROR(IF(MATCH('Rater Responses Example'!F28,Config!$B$2:$B$6,0)&gt;0,1,0),0)+IFERROR(IF(MATCH('Rater Responses Example'!G28,Config!$B$2:$B$6,0)&gt;0,1,0),0)+IFERROR(IF(MATCH('Rater Responses Example'!H28,Config!$B$2:$B$6,0)&gt;0,1,0),0)+IFERROR(IF(MATCH('Rater Responses Example'!I28,Config!$B$2:$B$6,0)&gt;0,1,0),0)+IFERROR(IF(MATCH('Rater Responses Example'!J28,Config!$B$2:$B$6,0)&gt;0,1,0),0)+IFERROR(IF(MATCH('Rater Responses Example'!K28,Config!$B$2:$B$6,0)&gt;0,1,0),0)+IFERROR(IF(MATCH('Rater Responses Example'!L28,Config!$B$2:$B$6,0)&gt;0,1,0),0)+IFERROR(IF(MATCH('Rater Responses Example'!M28,Config!$B$2:$B$6,0)&gt;0,1,0),0)))</f>
        <v>11</v>
      </c>
      <c r="O39" s="14" t="s">
        <v>132</v>
      </c>
      <c r="P39" s="13">
        <f>(IFERROR(IF(MATCH('Rater Responses Example'!D28,Config!$B$2:$B$6,0)&gt;0,1,0),0)+IFERROR(IF(MATCH('Rater Responses Example'!E28,Config!$B$2:$B$6,0)&gt;0,1,0),0)+IFERROR(IF(MATCH('Rater Responses Example'!F28,Config!$B$2:$B$6,0)&gt;0,1,0),0)+IFERROR(IF(MATCH('Rater Responses Example'!G28,Config!$B$2:$B$6,0)&gt;0,1,0),0)+IFERROR(IF(MATCH('Rater Responses Example'!H28,Config!$B$2:$B$6,0)&gt;0,1,0),0)+IFERROR(IF(MATCH('Rater Responses Example'!I28,Config!$B$2:$B$6,0)&gt;0,1,0),0)+IFERROR(IF(MATCH('Rater Responses Example'!J28,Config!$B$2:$B$6,0)&gt;0,1,0),0)+IFERROR(IF(MATCH('Rater Responses Example'!K28,Config!$B$2:$B$6,0)&gt;0,1,0),0)+IFERROR(IF(MATCH('Rater Responses Example'!L28,Config!$B$2:$B$6,0)&gt;0,1,0),0)+IFERROR(IF(MATCH('Rater Responses Example'!M28,Config!$B$2:$B$6,0)&gt;0,1,0),0))</f>
        <v>6</v>
      </c>
    </row>
    <row r="40" spans="2:16" ht="3.75" customHeight="1" x14ac:dyDescent="0.5">
      <c r="B40" s="28"/>
      <c r="C40" s="26"/>
      <c r="D40" s="26"/>
      <c r="E40" s="26"/>
      <c r="F40" s="26"/>
      <c r="G40" s="26"/>
      <c r="H40" s="26"/>
      <c r="N40" s="13">
        <f>IF((IFERROR(IF(MATCH('Rater Responses Example'!D29,Config!$B$2:$B$6,0)&gt;0,1,0),0)+IFERROR(IF(MATCH('Rater Responses Example'!E29,Config!$B$2:$B$6,0)&gt;0,1,0),0)+IFERROR(IF(MATCH('Rater Responses Example'!F29,Config!$B$2:$B$6,0)&gt;0,1,0),0)+IFERROR(IF(MATCH('Rater Responses Example'!G29,Config!$B$2:$B$6,0)&gt;0,1,0),0)+IFERROR(IF(MATCH('Rater Responses Example'!H29,Config!$B$2:$B$6,0)&gt;0,1,0),0)+IFERROR(IF(MATCH('Rater Responses Example'!I29,Config!$B$2:$B$6,0)&gt;0,1,0),0)+IFERROR(IF(MATCH('Rater Responses Example'!J29,Config!$B$2:$B$6,0)&gt;0,1,0),0)+IFERROR(IF(MATCH('Rater Responses Example'!K29,Config!$B$2:$B$6,0)&gt;0,1,0),0)+IFERROR(IF(MATCH('Rater Responses Example'!L29,Config!$B$2:$B$6,0)&gt;0,1,0),0)+IFERROR(IF(MATCH('Rater Responses Example'!M29,Config!$B$2:$B$6,0)&gt;0,1,0),0))=0,"",(IFERROR((MATCH('Rater Responses Example'!D29,Config!$B$2:$B$6,0)-1)*3,0)+IFERROR((MATCH('Rater Responses Example'!E29,Config!$B$2:$B$6,0)-1)*3,0)+IFERROR((MATCH('Rater Responses Example'!F29,Config!$B$2:$B$6,0)-1)*3,0)+IFERROR((MATCH('Rater Responses Example'!G29,Config!$B$2:$B$6,0)-1)*3,0)+IFERROR((MATCH('Rater Responses Example'!H29,Config!$B$2:$B$6,0)-1)*3,0)+IFERROR((MATCH('Rater Responses Example'!I29,Config!$B$2:$B$6,0)-1)*3,0)+IFERROR((MATCH('Rater Responses Example'!J29,Config!$B$2:$B$6,0)-1)*3,0)+IFERROR((MATCH('Rater Responses Example'!K29,Config!$B$2:$B$6,0)-1)*3,0)+IFERROR((MATCH('Rater Responses Example'!L29,Config!$B$2:$B$6,0)-1)*3,0)+IFERROR((MATCH('Rater Responses Example'!M29,Config!$B$2:$B$6,0)-1)*3,0))/(IFERROR(IF(MATCH('Rater Responses Example'!D29,Config!$B$2:$B$6,0)&gt;0,1,0),0)+IFERROR(IF(MATCH('Rater Responses Example'!E29,Config!$B$2:$B$6,0)&gt;0,1,0),0)+IFERROR(IF(MATCH('Rater Responses Example'!F29,Config!$B$2:$B$6,0)&gt;0,1,0),0)+IFERROR(IF(MATCH('Rater Responses Example'!G29,Config!$B$2:$B$6,0)&gt;0,1,0),0)+IFERROR(IF(MATCH('Rater Responses Example'!H29,Config!$B$2:$B$6,0)&gt;0,1,0),0)+IFERROR(IF(MATCH('Rater Responses Example'!I29,Config!$B$2:$B$6,0)&gt;0,1,0),0)+IFERROR(IF(MATCH('Rater Responses Example'!J29,Config!$B$2:$B$6,0)&gt;0,1,0),0)+IFERROR(IF(MATCH('Rater Responses Example'!K29,Config!$B$2:$B$6,0)&gt;0,1,0),0)+IFERROR(IF(MATCH('Rater Responses Example'!L29,Config!$B$2:$B$6,0)&gt;0,1,0),0)+IFERROR(IF(MATCH('Rater Responses Example'!M29,Config!$B$2:$B$6,0)&gt;0,1,0),0)))</f>
        <v>11</v>
      </c>
      <c r="O40" s="14" t="s">
        <v>133</v>
      </c>
      <c r="P40" s="13">
        <f>(IFERROR(IF(MATCH('Rater Responses Example'!D29,Config!$B$2:$B$6,0)&gt;0,1,0),0)+IFERROR(IF(MATCH('Rater Responses Example'!E29,Config!$B$2:$B$6,0)&gt;0,1,0),0)+IFERROR(IF(MATCH('Rater Responses Example'!F29,Config!$B$2:$B$6,0)&gt;0,1,0),0)+IFERROR(IF(MATCH('Rater Responses Example'!G29,Config!$B$2:$B$6,0)&gt;0,1,0),0)+IFERROR(IF(MATCH('Rater Responses Example'!H29,Config!$B$2:$B$6,0)&gt;0,1,0),0)+IFERROR(IF(MATCH('Rater Responses Example'!I29,Config!$B$2:$B$6,0)&gt;0,1,0),0)+IFERROR(IF(MATCH('Rater Responses Example'!J29,Config!$B$2:$B$6,0)&gt;0,1,0),0)+IFERROR(IF(MATCH('Rater Responses Example'!K29,Config!$B$2:$B$6,0)&gt;0,1,0),0)+IFERROR(IF(MATCH('Rater Responses Example'!L29,Config!$B$2:$B$6,0)&gt;0,1,0),0)+IFERROR(IF(MATCH('Rater Responses Example'!M29,Config!$B$2:$B$6,0)&gt;0,1,0),0))</f>
        <v>6</v>
      </c>
    </row>
    <row r="41" spans="2:16" ht="60" customHeight="1" x14ac:dyDescent="0.45">
      <c r="B41" s="30" t="s">
        <v>130</v>
      </c>
      <c r="C41" s="133" t="str">
        <f>IF((IF('Rater Responses Example'!D48="",0,1)+IF('Rater Responses Example'!E48="",0,1)+IF('Rater Responses Example'!F48="",0,1)+IF('Rater Responses Example'!G48="",0,1)+IF('Rater Responses Example'!H48="",0,1)+IF('Rater Responses Example'!I48="",0,1)+IF('Rater Responses Example'!J48="",0,1)+IF('Rater Responses Example'!K48="",0,1)+IF('Rater Responses Example'!L48="",0,1)+IF('Rater Responses Example'!M48="",0,1))=0,"  (no comments)",IF('Rater Responses Example'!D48="","","R1: "&amp;'Rater Responses Example'!D48&amp;CHAR(10))&amp;IF('Rater Responses Example'!E48="","","R2: "&amp;'Rater Responses Example'!E48&amp;CHAR(10))&amp;IF('Rater Responses Example'!F48="","","R3: "&amp;'Rater Responses Example'!F48&amp;CHAR(10))&amp;IF('Rater Responses Example'!G48="","","R4: "&amp;'Rater Responses Example'!G48&amp;CHAR(10))&amp;IF('Rater Responses Example'!H48="","","R5: "&amp;'Rater Responses Example'!H48&amp;CHAR(10))&amp;IF('Rater Responses Example'!I48="","","R6: "&amp;'Rater Responses Example'!I48&amp;CHAR(10))&amp;IF('Rater Responses Example'!J48="","","R7: "&amp;'Rater Responses Example'!J48&amp;CHAR(10))&amp;IF('Rater Responses Example'!K48="","","R8: "&amp;'Rater Responses Example'!K48&amp;CHAR(10))&amp;IF('Rater Responses Example'!L48="","","R9: "&amp;'Rater Responses Example'!L48&amp;CHAR(10))&amp;IF('Rater Responses Example'!M48="","","R10: "&amp;'Rater Responses Example'!M48&amp;CHAR(10)))</f>
        <v xml:space="preserve">R2: Sometimes pulled into urgent work that isn't the most important.
R5: Time management is good overall.
</v>
      </c>
      <c r="D41" s="131"/>
      <c r="E41" s="131"/>
      <c r="F41" s="131"/>
      <c r="G41" s="131"/>
      <c r="H41" s="131"/>
      <c r="N41" s="13">
        <f>IF((IFERROR(IF(MATCH('Rater Responses Example'!D30,Config!$B$2:$B$6,0)&gt;0,1,0),0)+IFERROR(IF(MATCH('Rater Responses Example'!E30,Config!$B$2:$B$6,0)&gt;0,1,0),0)+IFERROR(IF(MATCH('Rater Responses Example'!F30,Config!$B$2:$B$6,0)&gt;0,1,0),0)+IFERROR(IF(MATCH('Rater Responses Example'!G30,Config!$B$2:$B$6,0)&gt;0,1,0),0)+IFERROR(IF(MATCH('Rater Responses Example'!H30,Config!$B$2:$B$6,0)&gt;0,1,0),0)+IFERROR(IF(MATCH('Rater Responses Example'!I30,Config!$B$2:$B$6,0)&gt;0,1,0),0)+IFERROR(IF(MATCH('Rater Responses Example'!J30,Config!$B$2:$B$6,0)&gt;0,1,0),0)+IFERROR(IF(MATCH('Rater Responses Example'!K30,Config!$B$2:$B$6,0)&gt;0,1,0),0)+IFERROR(IF(MATCH('Rater Responses Example'!L30,Config!$B$2:$B$6,0)&gt;0,1,0),0)+IFERROR(IF(MATCH('Rater Responses Example'!M30,Config!$B$2:$B$6,0)&gt;0,1,0),0))=0,"",(IFERROR((MATCH('Rater Responses Example'!D30,Config!$B$2:$B$6,0)-1)*3,0)+IFERROR((MATCH('Rater Responses Example'!E30,Config!$B$2:$B$6,0)-1)*3,0)+IFERROR((MATCH('Rater Responses Example'!F30,Config!$B$2:$B$6,0)-1)*3,0)+IFERROR((MATCH('Rater Responses Example'!G30,Config!$B$2:$B$6,0)-1)*3,0)+IFERROR((MATCH('Rater Responses Example'!H30,Config!$B$2:$B$6,0)-1)*3,0)+IFERROR((MATCH('Rater Responses Example'!I30,Config!$B$2:$B$6,0)-1)*3,0)+IFERROR((MATCH('Rater Responses Example'!J30,Config!$B$2:$B$6,0)-1)*3,0)+IFERROR((MATCH('Rater Responses Example'!K30,Config!$B$2:$B$6,0)-1)*3,0)+IFERROR((MATCH('Rater Responses Example'!L30,Config!$B$2:$B$6,0)-1)*3,0)+IFERROR((MATCH('Rater Responses Example'!M30,Config!$B$2:$B$6,0)-1)*3,0))/(IFERROR(IF(MATCH('Rater Responses Example'!D30,Config!$B$2:$B$6,0)&gt;0,1,0),0)+IFERROR(IF(MATCH('Rater Responses Example'!E30,Config!$B$2:$B$6,0)&gt;0,1,0),0)+IFERROR(IF(MATCH('Rater Responses Example'!F30,Config!$B$2:$B$6,0)&gt;0,1,0),0)+IFERROR(IF(MATCH('Rater Responses Example'!G30,Config!$B$2:$B$6,0)&gt;0,1,0),0)+IFERROR(IF(MATCH('Rater Responses Example'!H30,Config!$B$2:$B$6,0)&gt;0,1,0),0)+IFERROR(IF(MATCH('Rater Responses Example'!I30,Config!$B$2:$B$6,0)&gt;0,1,0),0)+IFERROR(IF(MATCH('Rater Responses Example'!J30,Config!$B$2:$B$6,0)&gt;0,1,0),0)+IFERROR(IF(MATCH('Rater Responses Example'!K30,Config!$B$2:$B$6,0)&gt;0,1,0),0)+IFERROR(IF(MATCH('Rater Responses Example'!L30,Config!$B$2:$B$6,0)&gt;0,1,0),0)+IFERROR(IF(MATCH('Rater Responses Example'!M30,Config!$B$2:$B$6,0)&gt;0,1,0),0)))</f>
        <v>11</v>
      </c>
      <c r="O41" s="14" t="s">
        <v>133</v>
      </c>
      <c r="P41" s="13">
        <f>(IFERROR(IF(MATCH('Rater Responses Example'!D30,Config!$B$2:$B$6,0)&gt;0,1,0),0)+IFERROR(IF(MATCH('Rater Responses Example'!E30,Config!$B$2:$B$6,0)&gt;0,1,0),0)+IFERROR(IF(MATCH('Rater Responses Example'!F30,Config!$B$2:$B$6,0)&gt;0,1,0),0)+IFERROR(IF(MATCH('Rater Responses Example'!G30,Config!$B$2:$B$6,0)&gt;0,1,0),0)+IFERROR(IF(MATCH('Rater Responses Example'!H30,Config!$B$2:$B$6,0)&gt;0,1,0),0)+IFERROR(IF(MATCH('Rater Responses Example'!I30,Config!$B$2:$B$6,0)&gt;0,1,0),0)+IFERROR(IF(MATCH('Rater Responses Example'!J30,Config!$B$2:$B$6,0)&gt;0,1,0),0)+IFERROR(IF(MATCH('Rater Responses Example'!K30,Config!$B$2:$B$6,0)&gt;0,1,0),0)+IFERROR(IF(MATCH('Rater Responses Example'!L30,Config!$B$2:$B$6,0)&gt;0,1,0),0)+IFERROR(IF(MATCH('Rater Responses Example'!M30,Config!$B$2:$B$6,0)&gt;0,1,0),0))</f>
        <v>6</v>
      </c>
    </row>
    <row r="42" spans="2:16" ht="3.75" customHeight="1" x14ac:dyDescent="0.5">
      <c r="B42" s="28"/>
      <c r="C42" s="26"/>
      <c r="D42" s="26"/>
      <c r="E42" s="26"/>
      <c r="F42" s="26"/>
      <c r="G42" s="26"/>
      <c r="H42" s="26"/>
      <c r="N42" s="13">
        <f>IF((IFERROR(IF(MATCH('Rater Responses Example'!D31,Config!$B$2:$B$6,0)&gt;0,1,0),0)+IFERROR(IF(MATCH('Rater Responses Example'!E31,Config!$B$2:$B$6,0)&gt;0,1,0),0)+IFERROR(IF(MATCH('Rater Responses Example'!F31,Config!$B$2:$B$6,0)&gt;0,1,0),0)+IFERROR(IF(MATCH('Rater Responses Example'!G31,Config!$B$2:$B$6,0)&gt;0,1,0),0)+IFERROR(IF(MATCH('Rater Responses Example'!H31,Config!$B$2:$B$6,0)&gt;0,1,0),0)+IFERROR(IF(MATCH('Rater Responses Example'!I31,Config!$B$2:$B$6,0)&gt;0,1,0),0)+IFERROR(IF(MATCH('Rater Responses Example'!J31,Config!$B$2:$B$6,0)&gt;0,1,0),0)+IFERROR(IF(MATCH('Rater Responses Example'!K31,Config!$B$2:$B$6,0)&gt;0,1,0),0)+IFERROR(IF(MATCH('Rater Responses Example'!L31,Config!$B$2:$B$6,0)&gt;0,1,0),0)+IFERROR(IF(MATCH('Rater Responses Example'!M31,Config!$B$2:$B$6,0)&gt;0,1,0),0))=0,"",(IFERROR((MATCH('Rater Responses Example'!D31,Config!$B$2:$B$6,0)-1)*3,0)+IFERROR((MATCH('Rater Responses Example'!E31,Config!$B$2:$B$6,0)-1)*3,0)+IFERROR((MATCH('Rater Responses Example'!F31,Config!$B$2:$B$6,0)-1)*3,0)+IFERROR((MATCH('Rater Responses Example'!G31,Config!$B$2:$B$6,0)-1)*3,0)+IFERROR((MATCH('Rater Responses Example'!H31,Config!$B$2:$B$6,0)-1)*3,0)+IFERROR((MATCH('Rater Responses Example'!I31,Config!$B$2:$B$6,0)-1)*3,0)+IFERROR((MATCH('Rater Responses Example'!J31,Config!$B$2:$B$6,0)-1)*3,0)+IFERROR((MATCH('Rater Responses Example'!K31,Config!$B$2:$B$6,0)-1)*3,0)+IFERROR((MATCH('Rater Responses Example'!L31,Config!$B$2:$B$6,0)-1)*3,0)+IFERROR((MATCH('Rater Responses Example'!M31,Config!$B$2:$B$6,0)-1)*3,0))/(IFERROR(IF(MATCH('Rater Responses Example'!D31,Config!$B$2:$B$6,0)&gt;0,1,0),0)+IFERROR(IF(MATCH('Rater Responses Example'!E31,Config!$B$2:$B$6,0)&gt;0,1,0),0)+IFERROR(IF(MATCH('Rater Responses Example'!F31,Config!$B$2:$B$6,0)&gt;0,1,0),0)+IFERROR(IF(MATCH('Rater Responses Example'!G31,Config!$B$2:$B$6,0)&gt;0,1,0),0)+IFERROR(IF(MATCH('Rater Responses Example'!H31,Config!$B$2:$B$6,0)&gt;0,1,0),0)+IFERROR(IF(MATCH('Rater Responses Example'!I31,Config!$B$2:$B$6,0)&gt;0,1,0),0)+IFERROR(IF(MATCH('Rater Responses Example'!J31,Config!$B$2:$B$6,0)&gt;0,1,0),0)+IFERROR(IF(MATCH('Rater Responses Example'!K31,Config!$B$2:$B$6,0)&gt;0,1,0),0)+IFERROR(IF(MATCH('Rater Responses Example'!L31,Config!$B$2:$B$6,0)&gt;0,1,0),0)+IFERROR(IF(MATCH('Rater Responses Example'!M31,Config!$B$2:$B$6,0)&gt;0,1,0),0)))</f>
        <v>10.5</v>
      </c>
      <c r="O42" s="14" t="s">
        <v>133</v>
      </c>
      <c r="P42" s="13">
        <f>(IFERROR(IF(MATCH('Rater Responses Example'!D31,Config!$B$2:$B$6,0)&gt;0,1,0),0)+IFERROR(IF(MATCH('Rater Responses Example'!E31,Config!$B$2:$B$6,0)&gt;0,1,0),0)+IFERROR(IF(MATCH('Rater Responses Example'!F31,Config!$B$2:$B$6,0)&gt;0,1,0),0)+IFERROR(IF(MATCH('Rater Responses Example'!G31,Config!$B$2:$B$6,0)&gt;0,1,0),0)+IFERROR(IF(MATCH('Rater Responses Example'!H31,Config!$B$2:$B$6,0)&gt;0,1,0),0)+IFERROR(IF(MATCH('Rater Responses Example'!I31,Config!$B$2:$B$6,0)&gt;0,1,0),0)+IFERROR(IF(MATCH('Rater Responses Example'!J31,Config!$B$2:$B$6,0)&gt;0,1,0),0)+IFERROR(IF(MATCH('Rater Responses Example'!K31,Config!$B$2:$B$6,0)&gt;0,1,0),0)+IFERROR(IF(MATCH('Rater Responses Example'!L31,Config!$B$2:$B$6,0)&gt;0,1,0),0)+IFERROR(IF(MATCH('Rater Responses Example'!M31,Config!$B$2:$B$6,0)&gt;0,1,0),0))</f>
        <v>6</v>
      </c>
    </row>
    <row r="43" spans="2:16" ht="60" customHeight="1" x14ac:dyDescent="0.45">
      <c r="B43" s="29" t="s">
        <v>131</v>
      </c>
      <c r="C43" s="133" t="str">
        <f>IF((IF('Rater Responses Example'!D49="",0,1)+IF('Rater Responses Example'!E49="",0,1)+IF('Rater Responses Example'!F49="",0,1)+IF('Rater Responses Example'!G49="",0,1)+IF('Rater Responses Example'!H49="",0,1)+IF('Rater Responses Example'!I49="",0,1)+IF('Rater Responses Example'!J49="",0,1)+IF('Rater Responses Example'!K49="",0,1)+IF('Rater Responses Example'!L49="",0,1)+IF('Rater Responses Example'!M49="",0,1))=0,"  (no comments)",IF('Rater Responses Example'!D49="","","R1: "&amp;'Rater Responses Example'!D49&amp;CHAR(10))&amp;IF('Rater Responses Example'!E49="","","R2: "&amp;'Rater Responses Example'!E49&amp;CHAR(10))&amp;IF('Rater Responses Example'!F49="","","R3: "&amp;'Rater Responses Example'!F49&amp;CHAR(10))&amp;IF('Rater Responses Example'!G49="","","R4: "&amp;'Rater Responses Example'!G49&amp;CHAR(10))&amp;IF('Rater Responses Example'!H49="","","R5: "&amp;'Rater Responses Example'!H49&amp;CHAR(10))&amp;IF('Rater Responses Example'!I49="","","R6: "&amp;'Rater Responses Example'!I49&amp;CHAR(10))&amp;IF('Rater Responses Example'!J49="","","R7: "&amp;'Rater Responses Example'!J49&amp;CHAR(10))&amp;IF('Rater Responses Example'!K49="","","R8: "&amp;'Rater Responses Example'!K49&amp;CHAR(10))&amp;IF('Rater Responses Example'!L49="","","R9: "&amp;'Rater Responses Example'!L49&amp;CHAR(10))&amp;IF('Rater Responses Example'!M49="","","R10: "&amp;'Rater Responses Example'!M49&amp;CHAR(10)))</f>
        <v xml:space="preserve">  (no comments)</v>
      </c>
      <c r="D43" s="131"/>
      <c r="E43" s="131"/>
      <c r="F43" s="131"/>
      <c r="G43" s="131"/>
      <c r="H43" s="131"/>
      <c r="N43" s="13">
        <f>IF((IFERROR(IF(MATCH('Rater Responses Example'!D32,Config!$B$2:$B$6,0)&gt;0,1,0),0)+IFERROR(IF(MATCH('Rater Responses Example'!E32,Config!$B$2:$B$6,0)&gt;0,1,0),0)+IFERROR(IF(MATCH('Rater Responses Example'!F32,Config!$B$2:$B$6,0)&gt;0,1,0),0)+IFERROR(IF(MATCH('Rater Responses Example'!G32,Config!$B$2:$B$6,0)&gt;0,1,0),0)+IFERROR(IF(MATCH('Rater Responses Example'!H32,Config!$B$2:$B$6,0)&gt;0,1,0),0)+IFERROR(IF(MATCH('Rater Responses Example'!I32,Config!$B$2:$B$6,0)&gt;0,1,0),0)+IFERROR(IF(MATCH('Rater Responses Example'!J32,Config!$B$2:$B$6,0)&gt;0,1,0),0)+IFERROR(IF(MATCH('Rater Responses Example'!K32,Config!$B$2:$B$6,0)&gt;0,1,0),0)+IFERROR(IF(MATCH('Rater Responses Example'!L32,Config!$B$2:$B$6,0)&gt;0,1,0),0)+IFERROR(IF(MATCH('Rater Responses Example'!M32,Config!$B$2:$B$6,0)&gt;0,1,0),0))=0,"",(IFERROR((MATCH('Rater Responses Example'!D32,Config!$B$2:$B$6,0)-1)*3,0)+IFERROR((MATCH('Rater Responses Example'!E32,Config!$B$2:$B$6,0)-1)*3,0)+IFERROR((MATCH('Rater Responses Example'!F32,Config!$B$2:$B$6,0)-1)*3,0)+IFERROR((MATCH('Rater Responses Example'!G32,Config!$B$2:$B$6,0)-1)*3,0)+IFERROR((MATCH('Rater Responses Example'!H32,Config!$B$2:$B$6,0)-1)*3,0)+IFERROR((MATCH('Rater Responses Example'!I32,Config!$B$2:$B$6,0)-1)*3,0)+IFERROR((MATCH('Rater Responses Example'!J32,Config!$B$2:$B$6,0)-1)*3,0)+IFERROR((MATCH('Rater Responses Example'!K32,Config!$B$2:$B$6,0)-1)*3,0)+IFERROR((MATCH('Rater Responses Example'!L32,Config!$B$2:$B$6,0)-1)*3,0)+IFERROR((MATCH('Rater Responses Example'!M32,Config!$B$2:$B$6,0)-1)*3,0))/(IFERROR(IF(MATCH('Rater Responses Example'!D32,Config!$B$2:$B$6,0)&gt;0,1,0),0)+IFERROR(IF(MATCH('Rater Responses Example'!E32,Config!$B$2:$B$6,0)&gt;0,1,0),0)+IFERROR(IF(MATCH('Rater Responses Example'!F32,Config!$B$2:$B$6,0)&gt;0,1,0),0)+IFERROR(IF(MATCH('Rater Responses Example'!G32,Config!$B$2:$B$6,0)&gt;0,1,0),0)+IFERROR(IF(MATCH('Rater Responses Example'!H32,Config!$B$2:$B$6,0)&gt;0,1,0),0)+IFERROR(IF(MATCH('Rater Responses Example'!I32,Config!$B$2:$B$6,0)&gt;0,1,0),0)+IFERROR(IF(MATCH('Rater Responses Example'!J32,Config!$B$2:$B$6,0)&gt;0,1,0),0)+IFERROR(IF(MATCH('Rater Responses Example'!K32,Config!$B$2:$B$6,0)&gt;0,1,0),0)+IFERROR(IF(MATCH('Rater Responses Example'!L32,Config!$B$2:$B$6,0)&gt;0,1,0),0)+IFERROR(IF(MATCH('Rater Responses Example'!M32,Config!$B$2:$B$6,0)&gt;0,1,0),0)))</f>
        <v>11.5</v>
      </c>
      <c r="O43" s="14" t="s">
        <v>133</v>
      </c>
      <c r="P43" s="13">
        <f>(IFERROR(IF(MATCH('Rater Responses Example'!D32,Config!$B$2:$B$6,0)&gt;0,1,0),0)+IFERROR(IF(MATCH('Rater Responses Example'!E32,Config!$B$2:$B$6,0)&gt;0,1,0),0)+IFERROR(IF(MATCH('Rater Responses Example'!F32,Config!$B$2:$B$6,0)&gt;0,1,0),0)+IFERROR(IF(MATCH('Rater Responses Example'!G32,Config!$B$2:$B$6,0)&gt;0,1,0),0)+IFERROR(IF(MATCH('Rater Responses Example'!H32,Config!$B$2:$B$6,0)&gt;0,1,0),0)+IFERROR(IF(MATCH('Rater Responses Example'!I32,Config!$B$2:$B$6,0)&gt;0,1,0),0)+IFERROR(IF(MATCH('Rater Responses Example'!J32,Config!$B$2:$B$6,0)&gt;0,1,0),0)+IFERROR(IF(MATCH('Rater Responses Example'!K32,Config!$B$2:$B$6,0)&gt;0,1,0),0)+IFERROR(IF(MATCH('Rater Responses Example'!L32,Config!$B$2:$B$6,0)&gt;0,1,0),0)+IFERROR(IF(MATCH('Rater Responses Example'!M32,Config!$B$2:$B$6,0)&gt;0,1,0),0))</f>
        <v>6</v>
      </c>
    </row>
    <row r="44" spans="2:16" ht="3.75" customHeight="1" x14ac:dyDescent="0.5">
      <c r="B44" s="28"/>
      <c r="C44" s="26"/>
      <c r="D44" s="26"/>
      <c r="E44" s="26"/>
      <c r="F44" s="26"/>
      <c r="G44" s="26"/>
      <c r="H44" s="26"/>
      <c r="N44" s="13">
        <f>IF((IFERROR(IF(MATCH('Rater Responses Example'!D33,Config!$B$2:$B$6,0)&gt;0,1,0),0)+IFERROR(IF(MATCH('Rater Responses Example'!E33,Config!$B$2:$B$6,0)&gt;0,1,0),0)+IFERROR(IF(MATCH('Rater Responses Example'!F33,Config!$B$2:$B$6,0)&gt;0,1,0),0)+IFERROR(IF(MATCH('Rater Responses Example'!G33,Config!$B$2:$B$6,0)&gt;0,1,0),0)+IFERROR(IF(MATCH('Rater Responses Example'!H33,Config!$B$2:$B$6,0)&gt;0,1,0),0)+IFERROR(IF(MATCH('Rater Responses Example'!I33,Config!$B$2:$B$6,0)&gt;0,1,0),0)+IFERROR(IF(MATCH('Rater Responses Example'!J33,Config!$B$2:$B$6,0)&gt;0,1,0),0)+IFERROR(IF(MATCH('Rater Responses Example'!K33,Config!$B$2:$B$6,0)&gt;0,1,0),0)+IFERROR(IF(MATCH('Rater Responses Example'!L33,Config!$B$2:$B$6,0)&gt;0,1,0),0)+IFERROR(IF(MATCH('Rater Responses Example'!M33,Config!$B$2:$B$6,0)&gt;0,1,0),0))=0,"",(IFERROR((MATCH('Rater Responses Example'!D33,Config!$B$2:$B$6,0)-1)*3,0)+IFERROR((MATCH('Rater Responses Example'!E33,Config!$B$2:$B$6,0)-1)*3,0)+IFERROR((MATCH('Rater Responses Example'!F33,Config!$B$2:$B$6,0)-1)*3,0)+IFERROR((MATCH('Rater Responses Example'!G33,Config!$B$2:$B$6,0)-1)*3,0)+IFERROR((MATCH('Rater Responses Example'!H33,Config!$B$2:$B$6,0)-1)*3,0)+IFERROR((MATCH('Rater Responses Example'!I33,Config!$B$2:$B$6,0)-1)*3,0)+IFERROR((MATCH('Rater Responses Example'!J33,Config!$B$2:$B$6,0)-1)*3,0)+IFERROR((MATCH('Rater Responses Example'!K33,Config!$B$2:$B$6,0)-1)*3,0)+IFERROR((MATCH('Rater Responses Example'!L33,Config!$B$2:$B$6,0)-1)*3,0)+IFERROR((MATCH('Rater Responses Example'!M33,Config!$B$2:$B$6,0)-1)*3,0))/(IFERROR(IF(MATCH('Rater Responses Example'!D33,Config!$B$2:$B$6,0)&gt;0,1,0),0)+IFERROR(IF(MATCH('Rater Responses Example'!E33,Config!$B$2:$B$6,0)&gt;0,1,0),0)+IFERROR(IF(MATCH('Rater Responses Example'!F33,Config!$B$2:$B$6,0)&gt;0,1,0),0)+IFERROR(IF(MATCH('Rater Responses Example'!G33,Config!$B$2:$B$6,0)&gt;0,1,0),0)+IFERROR(IF(MATCH('Rater Responses Example'!H33,Config!$B$2:$B$6,0)&gt;0,1,0),0)+IFERROR(IF(MATCH('Rater Responses Example'!I33,Config!$B$2:$B$6,0)&gt;0,1,0),0)+IFERROR(IF(MATCH('Rater Responses Example'!J33,Config!$B$2:$B$6,0)&gt;0,1,0),0)+IFERROR(IF(MATCH('Rater Responses Example'!K33,Config!$B$2:$B$6,0)&gt;0,1,0),0)+IFERROR(IF(MATCH('Rater Responses Example'!L33,Config!$B$2:$B$6,0)&gt;0,1,0),0)+IFERROR(IF(MATCH('Rater Responses Example'!M33,Config!$B$2:$B$6,0)&gt;0,1,0),0)))</f>
        <v>10</v>
      </c>
      <c r="O44" s="14" t="s">
        <v>134</v>
      </c>
      <c r="P44" s="13">
        <f>(IFERROR(IF(MATCH('Rater Responses Example'!D33,Config!$B$2:$B$6,0)&gt;0,1,0),0)+IFERROR(IF(MATCH('Rater Responses Example'!E33,Config!$B$2:$B$6,0)&gt;0,1,0),0)+IFERROR(IF(MATCH('Rater Responses Example'!F33,Config!$B$2:$B$6,0)&gt;0,1,0),0)+IFERROR(IF(MATCH('Rater Responses Example'!G33,Config!$B$2:$B$6,0)&gt;0,1,0),0)+IFERROR(IF(MATCH('Rater Responses Example'!H33,Config!$B$2:$B$6,0)&gt;0,1,0),0)+IFERROR(IF(MATCH('Rater Responses Example'!I33,Config!$B$2:$B$6,0)&gt;0,1,0),0)+IFERROR(IF(MATCH('Rater Responses Example'!J33,Config!$B$2:$B$6,0)&gt;0,1,0),0)+IFERROR(IF(MATCH('Rater Responses Example'!K33,Config!$B$2:$B$6,0)&gt;0,1,0),0)+IFERROR(IF(MATCH('Rater Responses Example'!L33,Config!$B$2:$B$6,0)&gt;0,1,0),0)+IFERROR(IF(MATCH('Rater Responses Example'!M33,Config!$B$2:$B$6,0)&gt;0,1,0),0))</f>
        <v>6</v>
      </c>
    </row>
    <row r="45" spans="2:16" ht="60" customHeight="1" x14ac:dyDescent="0.45">
      <c r="B45" s="27" t="s">
        <v>132</v>
      </c>
      <c r="C45" s="133" t="str">
        <f>IF((IF('Rater Responses Example'!D50="",0,1)+IF('Rater Responses Example'!E50="",0,1)+IF('Rater Responses Example'!F50="",0,1)+IF('Rater Responses Example'!G50="",0,1)+IF('Rater Responses Example'!H50="",0,1)+IF('Rater Responses Example'!I50="",0,1)+IF('Rater Responses Example'!J50="",0,1)+IF('Rater Responses Example'!K50="",0,1)+IF('Rater Responses Example'!L50="",0,1)+IF('Rater Responses Example'!M50="",0,1))=0,"  (no comments)",IF('Rater Responses Example'!D50="","","R1: "&amp;'Rater Responses Example'!D50&amp;CHAR(10))&amp;IF('Rater Responses Example'!E50="","","R2: "&amp;'Rater Responses Example'!E50&amp;CHAR(10))&amp;IF('Rater Responses Example'!F50="","","R3: "&amp;'Rater Responses Example'!F50&amp;CHAR(10))&amp;IF('Rater Responses Example'!G50="","","R4: "&amp;'Rater Responses Example'!G50&amp;CHAR(10))&amp;IF('Rater Responses Example'!H50="","","R5: "&amp;'Rater Responses Example'!H50&amp;CHAR(10))&amp;IF('Rater Responses Example'!I50="","","R6: "&amp;'Rater Responses Example'!I50&amp;CHAR(10))&amp;IF('Rater Responses Example'!J50="","","R7: "&amp;'Rater Responses Example'!J50&amp;CHAR(10))&amp;IF('Rater Responses Example'!K50="","","R8: "&amp;'Rater Responses Example'!K50&amp;CHAR(10))&amp;IF('Rater Responses Example'!L50="","","R9: "&amp;'Rater Responses Example'!L50&amp;CHAR(10))&amp;IF('Rater Responses Example'!M50="","","R10: "&amp;'Rater Responses Example'!M50&amp;CHAR(10)))</f>
        <v xml:space="preserve">  (no comments)</v>
      </c>
      <c r="D45" s="131"/>
      <c r="E45" s="131"/>
      <c r="F45" s="131"/>
      <c r="G45" s="131"/>
      <c r="H45" s="131"/>
      <c r="N45" s="13">
        <f>IF((IFERROR(IF(MATCH('Rater Responses Example'!D34,Config!$B$2:$B$6,0)&gt;0,1,0),0)+IFERROR(IF(MATCH('Rater Responses Example'!E34,Config!$B$2:$B$6,0)&gt;0,1,0),0)+IFERROR(IF(MATCH('Rater Responses Example'!F34,Config!$B$2:$B$6,0)&gt;0,1,0),0)+IFERROR(IF(MATCH('Rater Responses Example'!G34,Config!$B$2:$B$6,0)&gt;0,1,0),0)+IFERROR(IF(MATCH('Rater Responses Example'!H34,Config!$B$2:$B$6,0)&gt;0,1,0),0)+IFERROR(IF(MATCH('Rater Responses Example'!I34,Config!$B$2:$B$6,0)&gt;0,1,0),0)+IFERROR(IF(MATCH('Rater Responses Example'!J34,Config!$B$2:$B$6,0)&gt;0,1,0),0)+IFERROR(IF(MATCH('Rater Responses Example'!K34,Config!$B$2:$B$6,0)&gt;0,1,0),0)+IFERROR(IF(MATCH('Rater Responses Example'!L34,Config!$B$2:$B$6,0)&gt;0,1,0),0)+IFERROR(IF(MATCH('Rater Responses Example'!M34,Config!$B$2:$B$6,0)&gt;0,1,0),0))=0,"",(IFERROR((MATCH('Rater Responses Example'!D34,Config!$B$2:$B$6,0)-1)*3,0)+IFERROR((MATCH('Rater Responses Example'!E34,Config!$B$2:$B$6,0)-1)*3,0)+IFERROR((MATCH('Rater Responses Example'!F34,Config!$B$2:$B$6,0)-1)*3,0)+IFERROR((MATCH('Rater Responses Example'!G34,Config!$B$2:$B$6,0)-1)*3,0)+IFERROR((MATCH('Rater Responses Example'!H34,Config!$B$2:$B$6,0)-1)*3,0)+IFERROR((MATCH('Rater Responses Example'!I34,Config!$B$2:$B$6,0)-1)*3,0)+IFERROR((MATCH('Rater Responses Example'!J34,Config!$B$2:$B$6,0)-1)*3,0)+IFERROR((MATCH('Rater Responses Example'!K34,Config!$B$2:$B$6,0)-1)*3,0)+IFERROR((MATCH('Rater Responses Example'!L34,Config!$B$2:$B$6,0)-1)*3,0)+IFERROR((MATCH('Rater Responses Example'!M34,Config!$B$2:$B$6,0)-1)*3,0))/(IFERROR(IF(MATCH('Rater Responses Example'!D34,Config!$B$2:$B$6,0)&gt;0,1,0),0)+IFERROR(IF(MATCH('Rater Responses Example'!E34,Config!$B$2:$B$6,0)&gt;0,1,0),0)+IFERROR(IF(MATCH('Rater Responses Example'!F34,Config!$B$2:$B$6,0)&gt;0,1,0),0)+IFERROR(IF(MATCH('Rater Responses Example'!G34,Config!$B$2:$B$6,0)&gt;0,1,0),0)+IFERROR(IF(MATCH('Rater Responses Example'!H34,Config!$B$2:$B$6,0)&gt;0,1,0),0)+IFERROR(IF(MATCH('Rater Responses Example'!I34,Config!$B$2:$B$6,0)&gt;0,1,0),0)+IFERROR(IF(MATCH('Rater Responses Example'!J34,Config!$B$2:$B$6,0)&gt;0,1,0),0)+IFERROR(IF(MATCH('Rater Responses Example'!K34,Config!$B$2:$B$6,0)&gt;0,1,0),0)+IFERROR(IF(MATCH('Rater Responses Example'!L34,Config!$B$2:$B$6,0)&gt;0,1,0),0)+IFERROR(IF(MATCH('Rater Responses Example'!M34,Config!$B$2:$B$6,0)&gt;0,1,0),0)))</f>
        <v>11</v>
      </c>
      <c r="O45" s="14" t="s">
        <v>134</v>
      </c>
      <c r="P45" s="13">
        <f>(IFERROR(IF(MATCH('Rater Responses Example'!D34,Config!$B$2:$B$6,0)&gt;0,1,0),0)+IFERROR(IF(MATCH('Rater Responses Example'!E34,Config!$B$2:$B$6,0)&gt;0,1,0),0)+IFERROR(IF(MATCH('Rater Responses Example'!F34,Config!$B$2:$B$6,0)&gt;0,1,0),0)+IFERROR(IF(MATCH('Rater Responses Example'!G34,Config!$B$2:$B$6,0)&gt;0,1,0),0)+IFERROR(IF(MATCH('Rater Responses Example'!H34,Config!$B$2:$B$6,0)&gt;0,1,0),0)+IFERROR(IF(MATCH('Rater Responses Example'!I34,Config!$B$2:$B$6,0)&gt;0,1,0),0)+IFERROR(IF(MATCH('Rater Responses Example'!J34,Config!$B$2:$B$6,0)&gt;0,1,0),0)+IFERROR(IF(MATCH('Rater Responses Example'!K34,Config!$B$2:$B$6,0)&gt;0,1,0),0)+IFERROR(IF(MATCH('Rater Responses Example'!L34,Config!$B$2:$B$6,0)&gt;0,1,0),0)+IFERROR(IF(MATCH('Rater Responses Example'!M34,Config!$B$2:$B$6,0)&gt;0,1,0),0))</f>
        <v>6</v>
      </c>
    </row>
    <row r="46" spans="2:16" ht="3.75" customHeight="1" x14ac:dyDescent="0.5">
      <c r="B46" s="28"/>
      <c r="C46" s="26"/>
      <c r="D46" s="26"/>
      <c r="E46" s="26"/>
      <c r="F46" s="26"/>
      <c r="G46" s="26"/>
      <c r="H46" s="26"/>
      <c r="N46" s="13">
        <f>IF((IFERROR(IF(MATCH('Rater Responses Example'!D35,Config!$B$2:$B$6,0)&gt;0,1,0),0)+IFERROR(IF(MATCH('Rater Responses Example'!E35,Config!$B$2:$B$6,0)&gt;0,1,0),0)+IFERROR(IF(MATCH('Rater Responses Example'!F35,Config!$B$2:$B$6,0)&gt;0,1,0),0)+IFERROR(IF(MATCH('Rater Responses Example'!G35,Config!$B$2:$B$6,0)&gt;0,1,0),0)+IFERROR(IF(MATCH('Rater Responses Example'!H35,Config!$B$2:$B$6,0)&gt;0,1,0),0)+IFERROR(IF(MATCH('Rater Responses Example'!I35,Config!$B$2:$B$6,0)&gt;0,1,0),0)+IFERROR(IF(MATCH('Rater Responses Example'!J35,Config!$B$2:$B$6,0)&gt;0,1,0),0)+IFERROR(IF(MATCH('Rater Responses Example'!K35,Config!$B$2:$B$6,0)&gt;0,1,0),0)+IFERROR(IF(MATCH('Rater Responses Example'!L35,Config!$B$2:$B$6,0)&gt;0,1,0),0)+IFERROR(IF(MATCH('Rater Responses Example'!M35,Config!$B$2:$B$6,0)&gt;0,1,0),0))=0,"",(IFERROR((MATCH('Rater Responses Example'!D35,Config!$B$2:$B$6,0)-1)*3,0)+IFERROR((MATCH('Rater Responses Example'!E35,Config!$B$2:$B$6,0)-1)*3,0)+IFERROR((MATCH('Rater Responses Example'!F35,Config!$B$2:$B$6,0)-1)*3,0)+IFERROR((MATCH('Rater Responses Example'!G35,Config!$B$2:$B$6,0)-1)*3,0)+IFERROR((MATCH('Rater Responses Example'!H35,Config!$B$2:$B$6,0)-1)*3,0)+IFERROR((MATCH('Rater Responses Example'!I35,Config!$B$2:$B$6,0)-1)*3,0)+IFERROR((MATCH('Rater Responses Example'!J35,Config!$B$2:$B$6,0)-1)*3,0)+IFERROR((MATCH('Rater Responses Example'!K35,Config!$B$2:$B$6,0)-1)*3,0)+IFERROR((MATCH('Rater Responses Example'!L35,Config!$B$2:$B$6,0)-1)*3,0)+IFERROR((MATCH('Rater Responses Example'!M35,Config!$B$2:$B$6,0)-1)*3,0))/(IFERROR(IF(MATCH('Rater Responses Example'!D35,Config!$B$2:$B$6,0)&gt;0,1,0),0)+IFERROR(IF(MATCH('Rater Responses Example'!E35,Config!$B$2:$B$6,0)&gt;0,1,0),0)+IFERROR(IF(MATCH('Rater Responses Example'!F35,Config!$B$2:$B$6,0)&gt;0,1,0),0)+IFERROR(IF(MATCH('Rater Responses Example'!G35,Config!$B$2:$B$6,0)&gt;0,1,0),0)+IFERROR(IF(MATCH('Rater Responses Example'!H35,Config!$B$2:$B$6,0)&gt;0,1,0),0)+IFERROR(IF(MATCH('Rater Responses Example'!I35,Config!$B$2:$B$6,0)&gt;0,1,0),0)+IFERROR(IF(MATCH('Rater Responses Example'!J35,Config!$B$2:$B$6,0)&gt;0,1,0),0)+IFERROR(IF(MATCH('Rater Responses Example'!K35,Config!$B$2:$B$6,0)&gt;0,1,0),0)+IFERROR(IF(MATCH('Rater Responses Example'!L35,Config!$B$2:$B$6,0)&gt;0,1,0),0)+IFERROR(IF(MATCH('Rater Responses Example'!M35,Config!$B$2:$B$6,0)&gt;0,1,0),0)))</f>
        <v>9</v>
      </c>
      <c r="O46" s="14" t="s">
        <v>134</v>
      </c>
      <c r="P46" s="13">
        <f>(IFERROR(IF(MATCH('Rater Responses Example'!D35,Config!$B$2:$B$6,0)&gt;0,1,0),0)+IFERROR(IF(MATCH('Rater Responses Example'!E35,Config!$B$2:$B$6,0)&gt;0,1,0),0)+IFERROR(IF(MATCH('Rater Responses Example'!F35,Config!$B$2:$B$6,0)&gt;0,1,0),0)+IFERROR(IF(MATCH('Rater Responses Example'!G35,Config!$B$2:$B$6,0)&gt;0,1,0),0)+IFERROR(IF(MATCH('Rater Responses Example'!H35,Config!$B$2:$B$6,0)&gt;0,1,0),0)+IFERROR(IF(MATCH('Rater Responses Example'!I35,Config!$B$2:$B$6,0)&gt;0,1,0),0)+IFERROR(IF(MATCH('Rater Responses Example'!J35,Config!$B$2:$B$6,0)&gt;0,1,0),0)+IFERROR(IF(MATCH('Rater Responses Example'!K35,Config!$B$2:$B$6,0)&gt;0,1,0),0)+IFERROR(IF(MATCH('Rater Responses Example'!L35,Config!$B$2:$B$6,0)&gt;0,1,0),0)+IFERROR(IF(MATCH('Rater Responses Example'!M35,Config!$B$2:$B$6,0)&gt;0,1,0),0))</f>
        <v>6</v>
      </c>
    </row>
    <row r="47" spans="2:16" ht="60" customHeight="1" x14ac:dyDescent="0.45">
      <c r="B47" s="30" t="s">
        <v>133</v>
      </c>
      <c r="C47" s="133" t="str">
        <f>IF((IF('Rater Responses Example'!D51="",0,1)+IF('Rater Responses Example'!E51="",0,1)+IF('Rater Responses Example'!F51="",0,1)+IF('Rater Responses Example'!G51="",0,1)+IF('Rater Responses Example'!H51="",0,1)+IF('Rater Responses Example'!I51="",0,1)+IF('Rater Responses Example'!J51="",0,1)+IF('Rater Responses Example'!K51="",0,1)+IF('Rater Responses Example'!L51="",0,1)+IF('Rater Responses Example'!M51="",0,1))=0,"  (no comments)",IF('Rater Responses Example'!D51="","","R1: "&amp;'Rater Responses Example'!D51&amp;CHAR(10))&amp;IF('Rater Responses Example'!E51="","","R2: "&amp;'Rater Responses Example'!E51&amp;CHAR(10))&amp;IF('Rater Responses Example'!F51="","","R3: "&amp;'Rater Responses Example'!F51&amp;CHAR(10))&amp;IF('Rater Responses Example'!G51="","","R4: "&amp;'Rater Responses Example'!G51&amp;CHAR(10))&amp;IF('Rater Responses Example'!H51="","","R5: "&amp;'Rater Responses Example'!H51&amp;CHAR(10))&amp;IF('Rater Responses Example'!I51="","","R6: "&amp;'Rater Responses Example'!I51&amp;CHAR(10))&amp;IF('Rater Responses Example'!J51="","","R7: "&amp;'Rater Responses Example'!J51&amp;CHAR(10))&amp;IF('Rater Responses Example'!K51="","","R8: "&amp;'Rater Responses Example'!K51&amp;CHAR(10))&amp;IF('Rater Responses Example'!L51="","","R9: "&amp;'Rater Responses Example'!L51&amp;CHAR(10))&amp;IF('Rater Responses Example'!M51="","","R10: "&amp;'Rater Responses Example'!M51&amp;CHAR(10)))</f>
        <v xml:space="preserve">R2: Genuinely cares about each of us and shows it.
R3: Best 1-on-1s I've had.
R4: Invests time in our development.
R6: Makes us feel valued.
</v>
      </c>
      <c r="D47" s="131"/>
      <c r="E47" s="131"/>
      <c r="F47" s="131"/>
      <c r="G47" s="131"/>
      <c r="H47" s="131"/>
      <c r="N47" s="13">
        <f>IF((IFERROR(IF(MATCH('Rater Responses Example'!D36,Config!$B$2:$B$6,0)&gt;0,1,0),0)+IFERROR(IF(MATCH('Rater Responses Example'!E36,Config!$B$2:$B$6,0)&gt;0,1,0),0)+IFERROR(IF(MATCH('Rater Responses Example'!F36,Config!$B$2:$B$6,0)&gt;0,1,0),0)+IFERROR(IF(MATCH('Rater Responses Example'!G36,Config!$B$2:$B$6,0)&gt;0,1,0),0)+IFERROR(IF(MATCH('Rater Responses Example'!H36,Config!$B$2:$B$6,0)&gt;0,1,0),0)+IFERROR(IF(MATCH('Rater Responses Example'!I36,Config!$B$2:$B$6,0)&gt;0,1,0),0)+IFERROR(IF(MATCH('Rater Responses Example'!J36,Config!$B$2:$B$6,0)&gt;0,1,0),0)+IFERROR(IF(MATCH('Rater Responses Example'!K36,Config!$B$2:$B$6,0)&gt;0,1,0),0)+IFERROR(IF(MATCH('Rater Responses Example'!L36,Config!$B$2:$B$6,0)&gt;0,1,0),0)+IFERROR(IF(MATCH('Rater Responses Example'!M36,Config!$B$2:$B$6,0)&gt;0,1,0),0))=0,"",(IFERROR((MATCH('Rater Responses Example'!D36,Config!$B$2:$B$6,0)-1)*3,0)+IFERROR((MATCH('Rater Responses Example'!E36,Config!$B$2:$B$6,0)-1)*3,0)+IFERROR((MATCH('Rater Responses Example'!F36,Config!$B$2:$B$6,0)-1)*3,0)+IFERROR((MATCH('Rater Responses Example'!G36,Config!$B$2:$B$6,0)-1)*3,0)+IFERROR((MATCH('Rater Responses Example'!H36,Config!$B$2:$B$6,0)-1)*3,0)+IFERROR((MATCH('Rater Responses Example'!I36,Config!$B$2:$B$6,0)-1)*3,0)+IFERROR((MATCH('Rater Responses Example'!J36,Config!$B$2:$B$6,0)-1)*3,0)+IFERROR((MATCH('Rater Responses Example'!K36,Config!$B$2:$B$6,0)-1)*3,0)+IFERROR((MATCH('Rater Responses Example'!L36,Config!$B$2:$B$6,0)-1)*3,0)+IFERROR((MATCH('Rater Responses Example'!M36,Config!$B$2:$B$6,0)-1)*3,0))/(IFERROR(IF(MATCH('Rater Responses Example'!D36,Config!$B$2:$B$6,0)&gt;0,1,0),0)+IFERROR(IF(MATCH('Rater Responses Example'!E36,Config!$B$2:$B$6,0)&gt;0,1,0),0)+IFERROR(IF(MATCH('Rater Responses Example'!F36,Config!$B$2:$B$6,0)&gt;0,1,0),0)+IFERROR(IF(MATCH('Rater Responses Example'!G36,Config!$B$2:$B$6,0)&gt;0,1,0),0)+IFERROR(IF(MATCH('Rater Responses Example'!H36,Config!$B$2:$B$6,0)&gt;0,1,0),0)+IFERROR(IF(MATCH('Rater Responses Example'!I36,Config!$B$2:$B$6,0)&gt;0,1,0),0)+IFERROR(IF(MATCH('Rater Responses Example'!J36,Config!$B$2:$B$6,0)&gt;0,1,0),0)+IFERROR(IF(MATCH('Rater Responses Example'!K36,Config!$B$2:$B$6,0)&gt;0,1,0),0)+IFERROR(IF(MATCH('Rater Responses Example'!L36,Config!$B$2:$B$6,0)&gt;0,1,0),0)+IFERROR(IF(MATCH('Rater Responses Example'!M36,Config!$B$2:$B$6,0)&gt;0,1,0),0)))</f>
        <v>10.5</v>
      </c>
      <c r="O47" s="14" t="s">
        <v>134</v>
      </c>
      <c r="P47" s="13">
        <f>(IFERROR(IF(MATCH('Rater Responses Example'!D36,Config!$B$2:$B$6,0)&gt;0,1,0),0)+IFERROR(IF(MATCH('Rater Responses Example'!E36,Config!$B$2:$B$6,0)&gt;0,1,0),0)+IFERROR(IF(MATCH('Rater Responses Example'!F36,Config!$B$2:$B$6,0)&gt;0,1,0),0)+IFERROR(IF(MATCH('Rater Responses Example'!G36,Config!$B$2:$B$6,0)&gt;0,1,0),0)+IFERROR(IF(MATCH('Rater Responses Example'!H36,Config!$B$2:$B$6,0)&gt;0,1,0),0)+IFERROR(IF(MATCH('Rater Responses Example'!I36,Config!$B$2:$B$6,0)&gt;0,1,0),0)+IFERROR(IF(MATCH('Rater Responses Example'!J36,Config!$B$2:$B$6,0)&gt;0,1,0),0)+IFERROR(IF(MATCH('Rater Responses Example'!K36,Config!$B$2:$B$6,0)&gt;0,1,0),0)+IFERROR(IF(MATCH('Rater Responses Example'!L36,Config!$B$2:$B$6,0)&gt;0,1,0),0)+IFERROR(IF(MATCH('Rater Responses Example'!M36,Config!$B$2:$B$6,0)&gt;0,1,0),0))</f>
        <v>6</v>
      </c>
    </row>
    <row r="48" spans="2:16" ht="3.75" customHeight="1" x14ac:dyDescent="0.5">
      <c r="B48" s="28"/>
      <c r="C48" s="26"/>
      <c r="D48" s="26"/>
      <c r="E48" s="26"/>
      <c r="F48" s="26"/>
      <c r="G48" s="26"/>
      <c r="H48" s="26"/>
      <c r="N48" s="13">
        <f>IF((IFERROR(IF(MATCH('Rater Responses Example'!D37,Config!$B$2:$B$6,0)&gt;0,1,0),0)+IFERROR(IF(MATCH('Rater Responses Example'!E37,Config!$B$2:$B$6,0)&gt;0,1,0),0)+IFERROR(IF(MATCH('Rater Responses Example'!F37,Config!$B$2:$B$6,0)&gt;0,1,0),0)+IFERROR(IF(MATCH('Rater Responses Example'!G37,Config!$B$2:$B$6,0)&gt;0,1,0),0)+IFERROR(IF(MATCH('Rater Responses Example'!H37,Config!$B$2:$B$6,0)&gt;0,1,0),0)+IFERROR(IF(MATCH('Rater Responses Example'!I37,Config!$B$2:$B$6,0)&gt;0,1,0),0)+IFERROR(IF(MATCH('Rater Responses Example'!J37,Config!$B$2:$B$6,0)&gt;0,1,0),0)+IFERROR(IF(MATCH('Rater Responses Example'!K37,Config!$B$2:$B$6,0)&gt;0,1,0),0)+IFERROR(IF(MATCH('Rater Responses Example'!L37,Config!$B$2:$B$6,0)&gt;0,1,0),0)+IFERROR(IF(MATCH('Rater Responses Example'!M37,Config!$B$2:$B$6,0)&gt;0,1,0),0))=0,"",(IFERROR((MATCH('Rater Responses Example'!D37,Config!$B$2:$B$6,0)-1)*3,0)+IFERROR((MATCH('Rater Responses Example'!E37,Config!$B$2:$B$6,0)-1)*3,0)+IFERROR((MATCH('Rater Responses Example'!F37,Config!$B$2:$B$6,0)-1)*3,0)+IFERROR((MATCH('Rater Responses Example'!G37,Config!$B$2:$B$6,0)-1)*3,0)+IFERROR((MATCH('Rater Responses Example'!H37,Config!$B$2:$B$6,0)-1)*3,0)+IFERROR((MATCH('Rater Responses Example'!I37,Config!$B$2:$B$6,0)-1)*3,0)+IFERROR((MATCH('Rater Responses Example'!J37,Config!$B$2:$B$6,0)-1)*3,0)+IFERROR((MATCH('Rater Responses Example'!K37,Config!$B$2:$B$6,0)-1)*3,0)+IFERROR((MATCH('Rater Responses Example'!L37,Config!$B$2:$B$6,0)-1)*3,0)+IFERROR((MATCH('Rater Responses Example'!M37,Config!$B$2:$B$6,0)-1)*3,0))/(IFERROR(IF(MATCH('Rater Responses Example'!D37,Config!$B$2:$B$6,0)&gt;0,1,0),0)+IFERROR(IF(MATCH('Rater Responses Example'!E37,Config!$B$2:$B$6,0)&gt;0,1,0),0)+IFERROR(IF(MATCH('Rater Responses Example'!F37,Config!$B$2:$B$6,0)&gt;0,1,0),0)+IFERROR(IF(MATCH('Rater Responses Example'!G37,Config!$B$2:$B$6,0)&gt;0,1,0),0)+IFERROR(IF(MATCH('Rater Responses Example'!H37,Config!$B$2:$B$6,0)&gt;0,1,0),0)+IFERROR(IF(MATCH('Rater Responses Example'!I37,Config!$B$2:$B$6,0)&gt;0,1,0),0)+IFERROR(IF(MATCH('Rater Responses Example'!J37,Config!$B$2:$B$6,0)&gt;0,1,0),0)+IFERROR(IF(MATCH('Rater Responses Example'!K37,Config!$B$2:$B$6,0)&gt;0,1,0),0)+IFERROR(IF(MATCH('Rater Responses Example'!L37,Config!$B$2:$B$6,0)&gt;0,1,0),0)+IFERROR(IF(MATCH('Rater Responses Example'!M37,Config!$B$2:$B$6,0)&gt;0,1,0),0)))</f>
        <v>8.5</v>
      </c>
      <c r="O48" s="14" t="s">
        <v>135</v>
      </c>
      <c r="P48" s="13">
        <f>(IFERROR(IF(MATCH('Rater Responses Example'!D37,Config!$B$2:$B$6,0)&gt;0,1,0),0)+IFERROR(IF(MATCH('Rater Responses Example'!E37,Config!$B$2:$B$6,0)&gt;0,1,0),0)+IFERROR(IF(MATCH('Rater Responses Example'!F37,Config!$B$2:$B$6,0)&gt;0,1,0),0)+IFERROR(IF(MATCH('Rater Responses Example'!G37,Config!$B$2:$B$6,0)&gt;0,1,0),0)+IFERROR(IF(MATCH('Rater Responses Example'!H37,Config!$B$2:$B$6,0)&gt;0,1,0),0)+IFERROR(IF(MATCH('Rater Responses Example'!I37,Config!$B$2:$B$6,0)&gt;0,1,0),0)+IFERROR(IF(MATCH('Rater Responses Example'!J37,Config!$B$2:$B$6,0)&gt;0,1,0),0)+IFERROR(IF(MATCH('Rater Responses Example'!K37,Config!$B$2:$B$6,0)&gt;0,1,0),0)+IFERROR(IF(MATCH('Rater Responses Example'!L37,Config!$B$2:$B$6,0)&gt;0,1,0),0)+IFERROR(IF(MATCH('Rater Responses Example'!M37,Config!$B$2:$B$6,0)&gt;0,1,0),0))</f>
        <v>6</v>
      </c>
    </row>
    <row r="49" spans="2:16" ht="60" customHeight="1" x14ac:dyDescent="0.45">
      <c r="B49" s="31" t="s">
        <v>134</v>
      </c>
      <c r="C49" s="133" t="str">
        <f>IF((IF('Rater Responses Example'!D52="",0,1)+IF('Rater Responses Example'!E52="",0,1)+IF('Rater Responses Example'!F52="",0,1)+IF('Rater Responses Example'!G52="",0,1)+IF('Rater Responses Example'!H52="",0,1)+IF('Rater Responses Example'!I52="",0,1)+IF('Rater Responses Example'!J52="",0,1)+IF('Rater Responses Example'!K52="",0,1)+IF('Rater Responses Example'!L52="",0,1)+IF('Rater Responses Example'!M52="",0,1))=0,"  (no comments)",IF('Rater Responses Example'!D52="","","R1: "&amp;'Rater Responses Example'!D52&amp;CHAR(10))&amp;IF('Rater Responses Example'!E52="","","R2: "&amp;'Rater Responses Example'!E52&amp;CHAR(10))&amp;IF('Rater Responses Example'!F52="","","R3: "&amp;'Rater Responses Example'!F52&amp;CHAR(10))&amp;IF('Rater Responses Example'!G52="","","R4: "&amp;'Rater Responses Example'!G52&amp;CHAR(10))&amp;IF('Rater Responses Example'!H52="","","R5: "&amp;'Rater Responses Example'!H52&amp;CHAR(10))&amp;IF('Rater Responses Example'!I52="","","R6: "&amp;'Rater Responses Example'!I52&amp;CHAR(10))&amp;IF('Rater Responses Example'!J52="","","R7: "&amp;'Rater Responses Example'!J52&amp;CHAR(10))&amp;IF('Rater Responses Example'!K52="","","R8: "&amp;'Rater Responses Example'!K52&amp;CHAR(10))&amp;IF('Rater Responses Example'!L52="","","R9: "&amp;'Rater Responses Example'!L52&amp;CHAR(10))&amp;IF('Rater Responses Example'!M52="","","R10: "&amp;'Rater Responses Example'!M52&amp;CHAR(10)))</f>
        <v xml:space="preserve">  (no comments)</v>
      </c>
      <c r="D49" s="131"/>
      <c r="E49" s="131"/>
      <c r="F49" s="131"/>
      <c r="G49" s="131"/>
      <c r="H49" s="131"/>
      <c r="N49" s="13">
        <f>IF((IFERROR(IF(MATCH('Rater Responses Example'!D38,Config!$B$2:$B$6,0)&gt;0,1,0),0)+IFERROR(IF(MATCH('Rater Responses Example'!E38,Config!$B$2:$B$6,0)&gt;0,1,0),0)+IFERROR(IF(MATCH('Rater Responses Example'!F38,Config!$B$2:$B$6,0)&gt;0,1,0),0)+IFERROR(IF(MATCH('Rater Responses Example'!G38,Config!$B$2:$B$6,0)&gt;0,1,0),0)+IFERROR(IF(MATCH('Rater Responses Example'!H38,Config!$B$2:$B$6,0)&gt;0,1,0),0)+IFERROR(IF(MATCH('Rater Responses Example'!I38,Config!$B$2:$B$6,0)&gt;0,1,0),0)+IFERROR(IF(MATCH('Rater Responses Example'!J38,Config!$B$2:$B$6,0)&gt;0,1,0),0)+IFERROR(IF(MATCH('Rater Responses Example'!K38,Config!$B$2:$B$6,0)&gt;0,1,0),0)+IFERROR(IF(MATCH('Rater Responses Example'!L38,Config!$B$2:$B$6,0)&gt;0,1,0),0)+IFERROR(IF(MATCH('Rater Responses Example'!M38,Config!$B$2:$B$6,0)&gt;0,1,0),0))=0,"",(IFERROR((MATCH('Rater Responses Example'!D38,Config!$B$2:$B$6,0)-1)*3,0)+IFERROR((MATCH('Rater Responses Example'!E38,Config!$B$2:$B$6,0)-1)*3,0)+IFERROR((MATCH('Rater Responses Example'!F38,Config!$B$2:$B$6,0)-1)*3,0)+IFERROR((MATCH('Rater Responses Example'!G38,Config!$B$2:$B$6,0)-1)*3,0)+IFERROR((MATCH('Rater Responses Example'!H38,Config!$B$2:$B$6,0)-1)*3,0)+IFERROR((MATCH('Rater Responses Example'!I38,Config!$B$2:$B$6,0)-1)*3,0)+IFERROR((MATCH('Rater Responses Example'!J38,Config!$B$2:$B$6,0)-1)*3,0)+IFERROR((MATCH('Rater Responses Example'!K38,Config!$B$2:$B$6,0)-1)*3,0)+IFERROR((MATCH('Rater Responses Example'!L38,Config!$B$2:$B$6,0)-1)*3,0)+IFERROR((MATCH('Rater Responses Example'!M38,Config!$B$2:$B$6,0)-1)*3,0))/(IFERROR(IF(MATCH('Rater Responses Example'!D38,Config!$B$2:$B$6,0)&gt;0,1,0),0)+IFERROR(IF(MATCH('Rater Responses Example'!E38,Config!$B$2:$B$6,0)&gt;0,1,0),0)+IFERROR(IF(MATCH('Rater Responses Example'!F38,Config!$B$2:$B$6,0)&gt;0,1,0),0)+IFERROR(IF(MATCH('Rater Responses Example'!G38,Config!$B$2:$B$6,0)&gt;0,1,0),0)+IFERROR(IF(MATCH('Rater Responses Example'!H38,Config!$B$2:$B$6,0)&gt;0,1,0),0)+IFERROR(IF(MATCH('Rater Responses Example'!I38,Config!$B$2:$B$6,0)&gt;0,1,0),0)+IFERROR(IF(MATCH('Rater Responses Example'!J38,Config!$B$2:$B$6,0)&gt;0,1,0),0)+IFERROR(IF(MATCH('Rater Responses Example'!K38,Config!$B$2:$B$6,0)&gt;0,1,0),0)+IFERROR(IF(MATCH('Rater Responses Example'!L38,Config!$B$2:$B$6,0)&gt;0,1,0),0)+IFERROR(IF(MATCH('Rater Responses Example'!M38,Config!$B$2:$B$6,0)&gt;0,1,0),0)))</f>
        <v>10</v>
      </c>
      <c r="O49" s="14" t="s">
        <v>135</v>
      </c>
      <c r="P49" s="13">
        <f>(IFERROR(IF(MATCH('Rater Responses Example'!D38,Config!$B$2:$B$6,0)&gt;0,1,0),0)+IFERROR(IF(MATCH('Rater Responses Example'!E38,Config!$B$2:$B$6,0)&gt;0,1,0),0)+IFERROR(IF(MATCH('Rater Responses Example'!F38,Config!$B$2:$B$6,0)&gt;0,1,0),0)+IFERROR(IF(MATCH('Rater Responses Example'!G38,Config!$B$2:$B$6,0)&gt;0,1,0),0)+IFERROR(IF(MATCH('Rater Responses Example'!H38,Config!$B$2:$B$6,0)&gt;0,1,0),0)+IFERROR(IF(MATCH('Rater Responses Example'!I38,Config!$B$2:$B$6,0)&gt;0,1,0),0)+IFERROR(IF(MATCH('Rater Responses Example'!J38,Config!$B$2:$B$6,0)&gt;0,1,0),0)+IFERROR(IF(MATCH('Rater Responses Example'!K38,Config!$B$2:$B$6,0)&gt;0,1,0),0)+IFERROR(IF(MATCH('Rater Responses Example'!L38,Config!$B$2:$B$6,0)&gt;0,1,0),0)+IFERROR(IF(MATCH('Rater Responses Example'!M38,Config!$B$2:$B$6,0)&gt;0,1,0),0))</f>
        <v>6</v>
      </c>
    </row>
    <row r="50" spans="2:16" ht="3.75" customHeight="1" x14ac:dyDescent="0.5">
      <c r="B50" s="28"/>
      <c r="C50" s="26"/>
      <c r="D50" s="26"/>
      <c r="E50" s="26"/>
      <c r="F50" s="26"/>
      <c r="G50" s="26"/>
      <c r="H50" s="26"/>
      <c r="N50" s="13">
        <f>IF((IFERROR(IF(MATCH('Rater Responses Example'!D39,Config!$B$2:$B$6,0)&gt;0,1,0),0)+IFERROR(IF(MATCH('Rater Responses Example'!E39,Config!$B$2:$B$6,0)&gt;0,1,0),0)+IFERROR(IF(MATCH('Rater Responses Example'!F39,Config!$B$2:$B$6,0)&gt;0,1,0),0)+IFERROR(IF(MATCH('Rater Responses Example'!G39,Config!$B$2:$B$6,0)&gt;0,1,0),0)+IFERROR(IF(MATCH('Rater Responses Example'!H39,Config!$B$2:$B$6,0)&gt;0,1,0),0)+IFERROR(IF(MATCH('Rater Responses Example'!I39,Config!$B$2:$B$6,0)&gt;0,1,0),0)+IFERROR(IF(MATCH('Rater Responses Example'!J39,Config!$B$2:$B$6,0)&gt;0,1,0),0)+IFERROR(IF(MATCH('Rater Responses Example'!K39,Config!$B$2:$B$6,0)&gt;0,1,0),0)+IFERROR(IF(MATCH('Rater Responses Example'!L39,Config!$B$2:$B$6,0)&gt;0,1,0),0)+IFERROR(IF(MATCH('Rater Responses Example'!M39,Config!$B$2:$B$6,0)&gt;0,1,0),0))=0,"",(IFERROR((MATCH('Rater Responses Example'!D39,Config!$B$2:$B$6,0)-1)*3,0)+IFERROR((MATCH('Rater Responses Example'!E39,Config!$B$2:$B$6,0)-1)*3,0)+IFERROR((MATCH('Rater Responses Example'!F39,Config!$B$2:$B$6,0)-1)*3,0)+IFERROR((MATCH('Rater Responses Example'!G39,Config!$B$2:$B$6,0)-1)*3,0)+IFERROR((MATCH('Rater Responses Example'!H39,Config!$B$2:$B$6,0)-1)*3,0)+IFERROR((MATCH('Rater Responses Example'!I39,Config!$B$2:$B$6,0)-1)*3,0)+IFERROR((MATCH('Rater Responses Example'!J39,Config!$B$2:$B$6,0)-1)*3,0)+IFERROR((MATCH('Rater Responses Example'!K39,Config!$B$2:$B$6,0)-1)*3,0)+IFERROR((MATCH('Rater Responses Example'!L39,Config!$B$2:$B$6,0)-1)*3,0)+IFERROR((MATCH('Rater Responses Example'!M39,Config!$B$2:$B$6,0)-1)*3,0))/(IFERROR(IF(MATCH('Rater Responses Example'!D39,Config!$B$2:$B$6,0)&gt;0,1,0),0)+IFERROR(IF(MATCH('Rater Responses Example'!E39,Config!$B$2:$B$6,0)&gt;0,1,0),0)+IFERROR(IF(MATCH('Rater Responses Example'!F39,Config!$B$2:$B$6,0)&gt;0,1,0),0)+IFERROR(IF(MATCH('Rater Responses Example'!G39,Config!$B$2:$B$6,0)&gt;0,1,0),0)+IFERROR(IF(MATCH('Rater Responses Example'!H39,Config!$B$2:$B$6,0)&gt;0,1,0),0)+IFERROR(IF(MATCH('Rater Responses Example'!I39,Config!$B$2:$B$6,0)&gt;0,1,0),0)+IFERROR(IF(MATCH('Rater Responses Example'!J39,Config!$B$2:$B$6,0)&gt;0,1,0),0)+IFERROR(IF(MATCH('Rater Responses Example'!K39,Config!$B$2:$B$6,0)&gt;0,1,0),0)+IFERROR(IF(MATCH('Rater Responses Example'!L39,Config!$B$2:$B$6,0)&gt;0,1,0),0)+IFERROR(IF(MATCH('Rater Responses Example'!M39,Config!$B$2:$B$6,0)&gt;0,1,0),0)))</f>
        <v>8</v>
      </c>
      <c r="O50" s="14" t="s">
        <v>135</v>
      </c>
      <c r="P50" s="13">
        <f>(IFERROR(IF(MATCH('Rater Responses Example'!D39,Config!$B$2:$B$6,0)&gt;0,1,0),0)+IFERROR(IF(MATCH('Rater Responses Example'!E39,Config!$B$2:$B$6,0)&gt;0,1,0),0)+IFERROR(IF(MATCH('Rater Responses Example'!F39,Config!$B$2:$B$6,0)&gt;0,1,0),0)+IFERROR(IF(MATCH('Rater Responses Example'!G39,Config!$B$2:$B$6,0)&gt;0,1,0),0)+IFERROR(IF(MATCH('Rater Responses Example'!H39,Config!$B$2:$B$6,0)&gt;0,1,0),0)+IFERROR(IF(MATCH('Rater Responses Example'!I39,Config!$B$2:$B$6,0)&gt;0,1,0),0)+IFERROR(IF(MATCH('Rater Responses Example'!J39,Config!$B$2:$B$6,0)&gt;0,1,0),0)+IFERROR(IF(MATCH('Rater Responses Example'!K39,Config!$B$2:$B$6,0)&gt;0,1,0),0)+IFERROR(IF(MATCH('Rater Responses Example'!L39,Config!$B$2:$B$6,0)&gt;0,1,0),0)+IFERROR(IF(MATCH('Rater Responses Example'!M39,Config!$B$2:$B$6,0)&gt;0,1,0),0))</f>
        <v>6</v>
      </c>
    </row>
    <row r="51" spans="2:16" ht="60" customHeight="1" x14ac:dyDescent="0.45">
      <c r="B51" s="31" t="s">
        <v>135</v>
      </c>
      <c r="C51" s="133" t="str">
        <f>IF((IF('Rater Responses Example'!D53="",0,1)+IF('Rater Responses Example'!E53="",0,1)+IF('Rater Responses Example'!F53="",0,1)+IF('Rater Responses Example'!G53="",0,1)+IF('Rater Responses Example'!H53="",0,1)+IF('Rater Responses Example'!I53="",0,1)+IF('Rater Responses Example'!J53="",0,1)+IF('Rater Responses Example'!K53="",0,1)+IF('Rater Responses Example'!L53="",0,1)+IF('Rater Responses Example'!M53="",0,1))=0,"  (no comments)",IF('Rater Responses Example'!D53="","","R1: "&amp;'Rater Responses Example'!D53&amp;CHAR(10))&amp;IF('Rater Responses Example'!E53="","","R2: "&amp;'Rater Responses Example'!E53&amp;CHAR(10))&amp;IF('Rater Responses Example'!F53="","","R3: "&amp;'Rater Responses Example'!F53&amp;CHAR(10))&amp;IF('Rater Responses Example'!G53="","","R4: "&amp;'Rater Responses Example'!G53&amp;CHAR(10))&amp;IF('Rater Responses Example'!H53="","","R5: "&amp;'Rater Responses Example'!H53&amp;CHAR(10))&amp;IF('Rater Responses Example'!I53="","","R6: "&amp;'Rater Responses Example'!I53&amp;CHAR(10))&amp;IF('Rater Responses Example'!J53="","","R7: "&amp;'Rater Responses Example'!J53&amp;CHAR(10))&amp;IF('Rater Responses Example'!K53="","","R8: "&amp;'Rater Responses Example'!K53&amp;CHAR(10))&amp;IF('Rater Responses Example'!L53="","","R9: "&amp;'Rater Responses Example'!L53&amp;CHAR(10))&amp;IF('Rater Responses Example'!M53="","","R10: "&amp;'Rater Responses Example'!M53&amp;CHAR(10)))</f>
        <v xml:space="preserve">R2: Energy and warmth are real strengths.
R4: Coaches well in the moment.
</v>
      </c>
      <c r="D51" s="131"/>
      <c r="E51" s="131"/>
      <c r="F51" s="131"/>
      <c r="G51" s="131"/>
      <c r="H51" s="131"/>
      <c r="N51" s="13">
        <f>IF((IFERROR(IF(MATCH('Rater Responses Example'!D40,Config!$B$2:$B$6,0)&gt;0,1,0),0)+IFERROR(IF(MATCH('Rater Responses Example'!E40,Config!$B$2:$B$6,0)&gt;0,1,0),0)+IFERROR(IF(MATCH('Rater Responses Example'!F40,Config!$B$2:$B$6,0)&gt;0,1,0),0)+IFERROR(IF(MATCH('Rater Responses Example'!G40,Config!$B$2:$B$6,0)&gt;0,1,0),0)+IFERROR(IF(MATCH('Rater Responses Example'!H40,Config!$B$2:$B$6,0)&gt;0,1,0),0)+IFERROR(IF(MATCH('Rater Responses Example'!I40,Config!$B$2:$B$6,0)&gt;0,1,0),0)+IFERROR(IF(MATCH('Rater Responses Example'!J40,Config!$B$2:$B$6,0)&gt;0,1,0),0)+IFERROR(IF(MATCH('Rater Responses Example'!K40,Config!$B$2:$B$6,0)&gt;0,1,0),0)+IFERROR(IF(MATCH('Rater Responses Example'!L40,Config!$B$2:$B$6,0)&gt;0,1,0),0)+IFERROR(IF(MATCH('Rater Responses Example'!M40,Config!$B$2:$B$6,0)&gt;0,1,0),0))=0,"",(IFERROR((MATCH('Rater Responses Example'!D40,Config!$B$2:$B$6,0)-1)*3,0)+IFERROR((MATCH('Rater Responses Example'!E40,Config!$B$2:$B$6,0)-1)*3,0)+IFERROR((MATCH('Rater Responses Example'!F40,Config!$B$2:$B$6,0)-1)*3,0)+IFERROR((MATCH('Rater Responses Example'!G40,Config!$B$2:$B$6,0)-1)*3,0)+IFERROR((MATCH('Rater Responses Example'!H40,Config!$B$2:$B$6,0)-1)*3,0)+IFERROR((MATCH('Rater Responses Example'!I40,Config!$B$2:$B$6,0)-1)*3,0)+IFERROR((MATCH('Rater Responses Example'!J40,Config!$B$2:$B$6,0)-1)*3,0)+IFERROR((MATCH('Rater Responses Example'!K40,Config!$B$2:$B$6,0)-1)*3,0)+IFERROR((MATCH('Rater Responses Example'!L40,Config!$B$2:$B$6,0)-1)*3,0)+IFERROR((MATCH('Rater Responses Example'!M40,Config!$B$2:$B$6,0)-1)*3,0))/(IFERROR(IF(MATCH('Rater Responses Example'!D40,Config!$B$2:$B$6,0)&gt;0,1,0),0)+IFERROR(IF(MATCH('Rater Responses Example'!E40,Config!$B$2:$B$6,0)&gt;0,1,0),0)+IFERROR(IF(MATCH('Rater Responses Example'!F40,Config!$B$2:$B$6,0)&gt;0,1,0),0)+IFERROR(IF(MATCH('Rater Responses Example'!G40,Config!$B$2:$B$6,0)&gt;0,1,0),0)+IFERROR(IF(MATCH('Rater Responses Example'!H40,Config!$B$2:$B$6,0)&gt;0,1,0),0)+IFERROR(IF(MATCH('Rater Responses Example'!I40,Config!$B$2:$B$6,0)&gt;0,1,0),0)+IFERROR(IF(MATCH('Rater Responses Example'!J40,Config!$B$2:$B$6,0)&gt;0,1,0),0)+IFERROR(IF(MATCH('Rater Responses Example'!K40,Config!$B$2:$B$6,0)&gt;0,1,0),0)+IFERROR(IF(MATCH('Rater Responses Example'!L40,Config!$B$2:$B$6,0)&gt;0,1,0),0)+IFERROR(IF(MATCH('Rater Responses Example'!M40,Config!$B$2:$B$6,0)&gt;0,1,0),0)))</f>
        <v>10</v>
      </c>
      <c r="O51" s="14" t="s">
        <v>135</v>
      </c>
      <c r="P51" s="13">
        <f>(IFERROR(IF(MATCH('Rater Responses Example'!D40,Config!$B$2:$B$6,0)&gt;0,1,0),0)+IFERROR(IF(MATCH('Rater Responses Example'!E40,Config!$B$2:$B$6,0)&gt;0,1,0),0)+IFERROR(IF(MATCH('Rater Responses Example'!F40,Config!$B$2:$B$6,0)&gt;0,1,0),0)+IFERROR(IF(MATCH('Rater Responses Example'!G40,Config!$B$2:$B$6,0)&gt;0,1,0),0)+IFERROR(IF(MATCH('Rater Responses Example'!H40,Config!$B$2:$B$6,0)&gt;0,1,0),0)+IFERROR(IF(MATCH('Rater Responses Example'!I40,Config!$B$2:$B$6,0)&gt;0,1,0),0)+IFERROR(IF(MATCH('Rater Responses Example'!J40,Config!$B$2:$B$6,0)&gt;0,1,0),0)+IFERROR(IF(MATCH('Rater Responses Example'!K40,Config!$B$2:$B$6,0)&gt;0,1,0),0)+IFERROR(IF(MATCH('Rater Responses Example'!L40,Config!$B$2:$B$6,0)&gt;0,1,0),0)+IFERROR(IF(MATCH('Rater Responses Example'!M40,Config!$B$2:$B$6,0)&gt;0,1,0),0))</f>
        <v>6</v>
      </c>
    </row>
    <row r="52" spans="2:16" ht="3.75" customHeight="1" x14ac:dyDescent="0.45"/>
    <row r="54" spans="2:16" ht="15.75" x14ac:dyDescent="0.5">
      <c r="B54" s="104" t="s">
        <v>40</v>
      </c>
      <c r="C54" s="100"/>
      <c r="D54" s="100"/>
      <c r="E54" s="100"/>
      <c r="F54" s="100"/>
      <c r="G54" s="100"/>
      <c r="H54" s="100"/>
    </row>
  </sheetData>
  <sheetProtection sheet="1" objects="1" scenarios="1" selectLockedCells="1"/>
  <mergeCells count="50">
    <mergeCell ref="C47:H47"/>
    <mergeCell ref="C41:H41"/>
    <mergeCell ref="B14:D14"/>
    <mergeCell ref="C24:D24"/>
    <mergeCell ref="B31:C31"/>
    <mergeCell ref="C43:H43"/>
    <mergeCell ref="B33:H33"/>
    <mergeCell ref="D31:E31"/>
    <mergeCell ref="C26:D26"/>
    <mergeCell ref="B4:H4"/>
    <mergeCell ref="F30:H30"/>
    <mergeCell ref="G19:H19"/>
    <mergeCell ref="C39:H39"/>
    <mergeCell ref="B54:H54"/>
    <mergeCell ref="B16:H16"/>
    <mergeCell ref="C22:D22"/>
    <mergeCell ref="C49:H49"/>
    <mergeCell ref="C51:H51"/>
    <mergeCell ref="B36:H36"/>
    <mergeCell ref="C20:D20"/>
    <mergeCell ref="D9:H10"/>
    <mergeCell ref="F31:H31"/>
    <mergeCell ref="C25:D25"/>
    <mergeCell ref="D7:H8"/>
    <mergeCell ref="G27:H27"/>
    <mergeCell ref="B11:H11"/>
    <mergeCell ref="C23:D23"/>
    <mergeCell ref="G26:H26"/>
    <mergeCell ref="B6:C6"/>
    <mergeCell ref="B30:C30"/>
    <mergeCell ref="G20:H20"/>
    <mergeCell ref="D30:E30"/>
    <mergeCell ref="G23:H23"/>
    <mergeCell ref="G21:H21"/>
    <mergeCell ref="B1:H1"/>
    <mergeCell ref="B13:H13"/>
    <mergeCell ref="G25:H25"/>
    <mergeCell ref="C19:D19"/>
    <mergeCell ref="C45:H45"/>
    <mergeCell ref="B29:H29"/>
    <mergeCell ref="G22:H22"/>
    <mergeCell ref="B34:H34"/>
    <mergeCell ref="B3:H3"/>
    <mergeCell ref="C21:D21"/>
    <mergeCell ref="B18:H18"/>
    <mergeCell ref="G24:H24"/>
    <mergeCell ref="C37:H37"/>
    <mergeCell ref="C27:D27"/>
    <mergeCell ref="B7:C10"/>
    <mergeCell ref="G14:H14"/>
  </mergeCells>
  <pageMargins left="0.75" right="0.75" top="0.25" bottom="0.25" header="0.511811023622047" footer="0.511811023622047"/>
  <pageSetup paperSize="9" fitToHeight="0" orientation="portrait" horizontalDpi="300" verticalDpi="300" r:id="rId1"/>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BE12-BFAB-49A7-8657-0FC5088122B0}">
  <sheetPr>
    <pageSetUpPr fitToPage="1"/>
  </sheetPr>
  <dimension ref="B1:H21"/>
  <sheetViews>
    <sheetView showGridLines="0" zoomScaleNormal="100" workbookViewId="0">
      <selection activeCell="C9" sqref="C9"/>
    </sheetView>
  </sheetViews>
  <sheetFormatPr defaultColWidth="8.6640625" defaultRowHeight="14.25" x14ac:dyDescent="0.45"/>
  <cols>
    <col min="1" max="1" width="2.265625" customWidth="1"/>
    <col min="2" max="2" width="32" customWidth="1"/>
    <col min="3" max="4" width="12" customWidth="1"/>
    <col min="5" max="5" width="10" customWidth="1"/>
    <col min="6" max="6" width="12" customWidth="1"/>
    <col min="7" max="7" width="30" customWidth="1"/>
    <col min="8" max="8" width="8" customWidth="1"/>
  </cols>
  <sheetData>
    <row r="1" spans="2:8" ht="31.5" customHeight="1" x14ac:dyDescent="0.45">
      <c r="B1" s="87" t="s">
        <v>218</v>
      </c>
      <c r="C1" s="86"/>
      <c r="D1" s="86"/>
      <c r="E1" s="86"/>
      <c r="F1" s="86"/>
      <c r="G1" s="86"/>
      <c r="H1" s="86"/>
    </row>
    <row r="2" spans="2:8" ht="7.5" customHeight="1" x14ac:dyDescent="0.45"/>
    <row r="3" spans="2:8" ht="33.75" customHeight="1" x14ac:dyDescent="0.45">
      <c r="B3" s="89" t="s">
        <v>158</v>
      </c>
      <c r="C3" s="86"/>
      <c r="D3" s="86"/>
      <c r="E3" s="86"/>
      <c r="F3" s="86"/>
      <c r="G3" s="86"/>
      <c r="H3" s="86"/>
    </row>
    <row r="4" spans="2:8" ht="6" customHeight="1" x14ac:dyDescent="0.45"/>
    <row r="5" spans="2:8" ht="19.5" customHeight="1" x14ac:dyDescent="0.45">
      <c r="B5" s="90" t="s">
        <v>159</v>
      </c>
      <c r="C5" s="86"/>
      <c r="D5" s="86"/>
      <c r="E5" s="86"/>
      <c r="F5" s="86"/>
      <c r="G5" s="86"/>
      <c r="H5" s="86"/>
    </row>
    <row r="6" spans="2:8" ht="21.75" customHeight="1" x14ac:dyDescent="0.45">
      <c r="B6" s="42" t="s">
        <v>147</v>
      </c>
      <c r="C6" s="43" t="s">
        <v>160</v>
      </c>
      <c r="D6" s="43" t="s">
        <v>161</v>
      </c>
      <c r="E6" s="43" t="s">
        <v>162</v>
      </c>
      <c r="F6" s="153" t="s">
        <v>151</v>
      </c>
      <c r="G6" s="131"/>
      <c r="H6" s="131"/>
    </row>
    <row r="7" spans="2:8" ht="25.5" customHeight="1" x14ac:dyDescent="0.45">
      <c r="B7" s="34" t="s">
        <v>105</v>
      </c>
      <c r="C7" s="44">
        <v>9</v>
      </c>
      <c r="D7" s="45">
        <f>IFERROR(IF('Composite Results Example'!E20="","",ROUND('Composite Results Example'!E20,1)),"")</f>
        <v>9.4</v>
      </c>
      <c r="E7" s="46">
        <f t="shared" ref="E7:E14" si="0">IFERROR(IF(OR(C7="",D7=""),"",ROUND(D7-C7,1)),"")</f>
        <v>0.4</v>
      </c>
      <c r="F7" s="130" t="str">
        <f t="shared" ref="F7:F14" si="1">IF(OR(C7="",D7=""),"  Enter self-score",IF(E7&gt;=2,"  Blind strength  ·  team sees stronger",IF(E7&lt;=-2,"  Blind spot  ·  team sees gap you don't","  Aligned  ·  self and team see similarly")))</f>
        <v xml:space="preserve">  Aligned  ·  self and team see similarly</v>
      </c>
      <c r="G7" s="131"/>
      <c r="H7" s="131"/>
    </row>
    <row r="8" spans="2:8" ht="25.5" customHeight="1" x14ac:dyDescent="0.45">
      <c r="B8" s="36" t="s">
        <v>106</v>
      </c>
      <c r="C8" s="44">
        <v>9</v>
      </c>
      <c r="D8" s="45">
        <f>IFERROR(IF('Composite Results Example'!E21="","",ROUND('Composite Results Example'!E21,1)),"")</f>
        <v>5.5</v>
      </c>
      <c r="E8" s="46">
        <f t="shared" si="0"/>
        <v>-3.5</v>
      </c>
      <c r="F8" s="130" t="str">
        <f t="shared" si="1"/>
        <v xml:space="preserve">  Blind spot  ·  team sees gap you don't</v>
      </c>
      <c r="G8" s="131"/>
      <c r="H8" s="131"/>
    </row>
    <row r="9" spans="2:8" ht="25.5" customHeight="1" x14ac:dyDescent="0.45">
      <c r="B9" s="37" t="s">
        <v>107</v>
      </c>
      <c r="C9" s="44">
        <v>7.5</v>
      </c>
      <c r="D9" s="45">
        <f>IFERROR(IF('Composite Results Example'!E22="","",ROUND('Composite Results Example'!E22,1)),"")</f>
        <v>8</v>
      </c>
      <c r="E9" s="46">
        <f t="shared" si="0"/>
        <v>0.5</v>
      </c>
      <c r="F9" s="130" t="str">
        <f t="shared" si="1"/>
        <v xml:space="preserve">  Aligned  ·  self and team see similarly</v>
      </c>
      <c r="G9" s="131"/>
      <c r="H9" s="131"/>
    </row>
    <row r="10" spans="2:8" ht="25.5" customHeight="1" x14ac:dyDescent="0.45">
      <c r="B10" s="36" t="s">
        <v>108</v>
      </c>
      <c r="C10" s="44">
        <v>9</v>
      </c>
      <c r="D10" s="45">
        <f>IFERROR(IF('Composite Results Example'!E23="","",ROUND('Composite Results Example'!E23,1)),"")</f>
        <v>9.9</v>
      </c>
      <c r="E10" s="46">
        <f t="shared" si="0"/>
        <v>0.9</v>
      </c>
      <c r="F10" s="130" t="str">
        <f t="shared" si="1"/>
        <v xml:space="preserve">  Aligned  ·  self and team see similarly</v>
      </c>
      <c r="G10" s="131"/>
      <c r="H10" s="131"/>
    </row>
    <row r="11" spans="2:8" ht="25.5" customHeight="1" x14ac:dyDescent="0.45">
      <c r="B11" s="34" t="s">
        <v>109</v>
      </c>
      <c r="C11" s="44">
        <v>10</v>
      </c>
      <c r="D11" s="45">
        <f>IFERROR(IF('Composite Results Example'!E24="","",ROUND('Composite Results Example'!E24,1)),"")</f>
        <v>10.4</v>
      </c>
      <c r="E11" s="46">
        <f t="shared" si="0"/>
        <v>0.4</v>
      </c>
      <c r="F11" s="130" t="str">
        <f t="shared" si="1"/>
        <v xml:space="preserve">  Aligned  ·  self and team see similarly</v>
      </c>
      <c r="G11" s="131"/>
      <c r="H11" s="131"/>
    </row>
    <row r="12" spans="2:8" ht="25.5" customHeight="1" x14ac:dyDescent="0.45">
      <c r="B12" s="37" t="s">
        <v>110</v>
      </c>
      <c r="C12" s="44">
        <v>8.5</v>
      </c>
      <c r="D12" s="45">
        <f>IFERROR(IF('Composite Results Example'!E25="","",ROUND('Composite Results Example'!E25,1)),"")</f>
        <v>11</v>
      </c>
      <c r="E12" s="46">
        <f t="shared" si="0"/>
        <v>2.5</v>
      </c>
      <c r="F12" s="130" t="str">
        <f t="shared" si="1"/>
        <v xml:space="preserve">  Blind strength  ·  team sees stronger</v>
      </c>
      <c r="G12" s="131"/>
      <c r="H12" s="131"/>
    </row>
    <row r="13" spans="2:8" ht="25.5" customHeight="1" x14ac:dyDescent="0.45">
      <c r="B13" s="38" t="s">
        <v>111</v>
      </c>
      <c r="C13" s="44">
        <v>9.5</v>
      </c>
      <c r="D13" s="45">
        <f>IFERROR(IF('Composite Results Example'!E26="","",ROUND('Composite Results Example'!E26,1)),"")</f>
        <v>10.1</v>
      </c>
      <c r="E13" s="46">
        <f t="shared" si="0"/>
        <v>0.6</v>
      </c>
      <c r="F13" s="130" t="str">
        <f t="shared" si="1"/>
        <v xml:space="preserve">  Aligned  ·  self and team see similarly</v>
      </c>
      <c r="G13" s="131"/>
      <c r="H13" s="131"/>
    </row>
    <row r="14" spans="2:8" ht="25.5" customHeight="1" x14ac:dyDescent="0.45">
      <c r="B14" s="38" t="s">
        <v>112</v>
      </c>
      <c r="C14" s="44">
        <v>9</v>
      </c>
      <c r="D14" s="45">
        <f>IFERROR(IF('Composite Results Example'!E27="","",ROUND('Composite Results Example'!E27,1)),"")</f>
        <v>9.1</v>
      </c>
      <c r="E14" s="46">
        <f t="shared" si="0"/>
        <v>0.1</v>
      </c>
      <c r="F14" s="130" t="str">
        <f t="shared" si="1"/>
        <v xml:space="preserve">  Aligned  ·  self and team see similarly</v>
      </c>
      <c r="G14" s="131"/>
      <c r="H14" s="131"/>
    </row>
    <row r="15" spans="2:8" ht="7.5" customHeight="1" x14ac:dyDescent="0.45"/>
    <row r="16" spans="2:8" ht="19.5" customHeight="1" x14ac:dyDescent="0.45">
      <c r="B16" s="90" t="s">
        <v>163</v>
      </c>
      <c r="C16" s="86"/>
      <c r="D16" s="86"/>
      <c r="E16" s="86"/>
      <c r="F16" s="86"/>
      <c r="G16" s="86"/>
      <c r="H16" s="86"/>
    </row>
    <row r="17" spans="2:8" ht="49.5" customHeight="1" x14ac:dyDescent="0.45">
      <c r="B17" s="47" t="s">
        <v>164</v>
      </c>
      <c r="C17" s="152" t="s">
        <v>165</v>
      </c>
      <c r="D17" s="131"/>
      <c r="E17" s="131"/>
      <c r="F17" s="131"/>
      <c r="G17" s="131"/>
      <c r="H17" s="131"/>
    </row>
    <row r="18" spans="2:8" ht="49.5" customHeight="1" x14ac:dyDescent="0.45">
      <c r="B18" s="47" t="s">
        <v>166</v>
      </c>
      <c r="C18" s="152" t="s">
        <v>167</v>
      </c>
      <c r="D18" s="131"/>
      <c r="E18" s="131"/>
      <c r="F18" s="131"/>
      <c r="G18" s="131"/>
      <c r="H18" s="131"/>
    </row>
    <row r="19" spans="2:8" ht="49.5" customHeight="1" x14ac:dyDescent="0.45">
      <c r="B19" s="47" t="s">
        <v>168</v>
      </c>
      <c r="C19" s="152" t="s">
        <v>169</v>
      </c>
      <c r="D19" s="131"/>
      <c r="E19" s="131"/>
      <c r="F19" s="131"/>
      <c r="G19" s="131"/>
      <c r="H19" s="131"/>
    </row>
    <row r="21" spans="2:8" ht="15.75" customHeight="1" x14ac:dyDescent="0.5">
      <c r="B21" s="104" t="s">
        <v>40</v>
      </c>
      <c r="C21" s="86"/>
      <c r="D21" s="86"/>
      <c r="E21" s="86"/>
      <c r="F21" s="86"/>
      <c r="G21" s="86"/>
      <c r="H21" s="86"/>
    </row>
  </sheetData>
  <sheetProtection sheet="1" objects="1" scenarios="1" selectLockedCells="1"/>
  <mergeCells count="17">
    <mergeCell ref="F6:H6"/>
    <mergeCell ref="F14:H14"/>
    <mergeCell ref="B1:H1"/>
    <mergeCell ref="F13:H13"/>
    <mergeCell ref="F7:H7"/>
    <mergeCell ref="B3:H3"/>
    <mergeCell ref="B5:H5"/>
    <mergeCell ref="B21:H21"/>
    <mergeCell ref="C17:H17"/>
    <mergeCell ref="F8:H8"/>
    <mergeCell ref="B16:H16"/>
    <mergeCell ref="C18:H18"/>
    <mergeCell ref="F9:H9"/>
    <mergeCell ref="F12:H12"/>
    <mergeCell ref="F11:H11"/>
    <mergeCell ref="F10:H10"/>
    <mergeCell ref="C19:H19"/>
  </mergeCells>
  <pageMargins left="0.25" right="0.25" top="0.75" bottom="0.75" header="0.3" footer="0.3"/>
  <pageSetup paperSize="9" scale="87"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How to Use</vt:lpstr>
      <vt:lpstr>Rater Survey (Print)</vt:lpstr>
      <vt:lpstr>Rater Survey (Digital)</vt:lpstr>
      <vt:lpstr>Rater Responses</vt:lpstr>
      <vt:lpstr>Composite Results</vt:lpstr>
      <vt:lpstr>Self vs. 360 Comparison</vt:lpstr>
      <vt:lpstr>Rater Responses Example</vt:lpstr>
      <vt:lpstr>Composite Results Example</vt:lpstr>
      <vt:lpstr>Self vs. 360 Comparison Example</vt:lpstr>
      <vt:lpstr>About the 8 Categories</vt:lpstr>
      <vt:lpstr>Config</vt:lpstr>
      <vt:lpstr>'Composite Results'!Print_Area</vt:lpstr>
      <vt:lpstr>'Composite Results Example'!Print_Area</vt:lpstr>
      <vt:lpstr>'How to Use'!Print_Area</vt:lpstr>
      <vt:lpstr>'Rater Responses'!Print_Area</vt:lpstr>
      <vt:lpstr>'Rater Survey (Digital)'!Print_Area</vt:lpstr>
      <vt:lpstr>'Rater Survey (Print)'!Print_Area</vt:lpstr>
      <vt:lpstr>'Self vs. 360 Comparison'!Print_Area</vt:lpstr>
      <vt:lpstr>'Self vs. 360 Comparison Example'!Print_Area</vt:lpstr>
      <vt:lpstr>'Composite Results Example'!Print_Titles</vt:lpstr>
      <vt:lpstr>'How to Use'!Print_Titles</vt:lpstr>
      <vt:lpstr>'Rater Responses'!Print_Titles</vt:lpstr>
      <vt:lpstr>'Rater Responses Example'!Print_Titles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 TODD GORHAM</cp:lastModifiedBy>
  <cp:revision>0</cp:revision>
  <cp:lastPrinted>2026-05-21T23:12:07Z</cp:lastPrinted>
  <dcterms:created xsi:type="dcterms:W3CDTF">2026-05-16T18:42:40Z</dcterms:created>
  <dcterms:modified xsi:type="dcterms:W3CDTF">2026-05-21T23:32:38Z</dcterms:modified>
  <dc:language>en-US</dc:language>
</cp:coreProperties>
</file>