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74cc8f40be6e7f54/Documents/Leadership-Tools 2017/Leadership 360 and More/Master Files/"/>
    </mc:Choice>
  </mc:AlternateContent>
  <xr:revisionPtr revIDLastSave="9" documentId="8_{6004FA5B-6648-4A9D-B07D-A559B10993D3}" xr6:coauthVersionLast="47" xr6:coauthVersionMax="47" xr10:uidLastSave="{EE16AA6F-ED16-42BE-80B6-6452EB807DCA}"/>
  <bookViews>
    <workbookView xWindow="43080" yWindow="-120" windowWidth="29040" windowHeight="15720" tabRatio="500" xr2:uid="{00000000-000D-0000-FFFF-FFFF00000000}"/>
  </bookViews>
  <sheets>
    <sheet name="How to Use" sheetId="1" r:id="rId1"/>
    <sheet name="Your Assessment" sheetId="2" r:id="rId2"/>
    <sheet name="Your Results" sheetId="3" r:id="rId3"/>
    <sheet name="Assessment Example" sheetId="4" r:id="rId4"/>
    <sheet name="Results Example" sheetId="5" r:id="rId5"/>
    <sheet name="About the 8 Categories" sheetId="6" r:id="rId6"/>
    <sheet name="Config" sheetId="7" state="hidden" r:id="rId7"/>
  </sheets>
  <definedNames>
    <definedName name="AssessmentDate">'Your Assessment'!$G$3</definedName>
    <definedName name="GrandTotal">'Your Assessment'!$F$35</definedName>
    <definedName name="LeaderName">'Your Assessment'!$C$3</definedName>
    <definedName name="_xlnm.Print_Area" localSheetId="5">'About the 8 Categories'!$A$1:$D$14</definedName>
    <definedName name="_xlnm.Print_Area" localSheetId="3">'Assessment Example'!$A$1:$H$37</definedName>
    <definedName name="_xlnm.Print_Area" localSheetId="0">'How to Use'!$A$1:$D$29</definedName>
    <definedName name="_xlnm.Print_Area" localSheetId="4">'Results Example'!$A$1:$H$37</definedName>
    <definedName name="_xlnm.Print_Area" localSheetId="1">'Your Assessment'!$A$1:$H$37</definedName>
    <definedName name="_xlnm.Print_Area" localSheetId="2">'Your Results'!$A$1:$H$35</definedName>
    <definedName name="_xlnm.Print_Titles" localSheetId="3">'Assessment Example'!$8:$8</definedName>
    <definedName name="_xlnm.Print_Titles" localSheetId="1">'Your Assessment'!$8:$8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3" i="3" l="1"/>
  <c r="E28" i="5" l="1"/>
  <c r="E27" i="5"/>
  <c r="E26" i="5"/>
  <c r="E25" i="5"/>
  <c r="E24" i="5"/>
  <c r="E23" i="5"/>
  <c r="E22" i="5"/>
  <c r="E21" i="5"/>
  <c r="B3" i="5"/>
  <c r="E26" i="3"/>
  <c r="E25" i="3"/>
  <c r="E24" i="3"/>
  <c r="E23" i="3"/>
  <c r="E22" i="3"/>
  <c r="E21" i="3"/>
  <c r="E20" i="3"/>
  <c r="E19" i="3"/>
  <c r="K33" i="2"/>
  <c r="F33" i="2" s="1"/>
  <c r="K32" i="2"/>
  <c r="R32" i="2" s="1"/>
  <c r="K31" i="2"/>
  <c r="T31" i="2" s="1"/>
  <c r="K30" i="2"/>
  <c r="R30" i="2" s="1"/>
  <c r="K29" i="2"/>
  <c r="T29" i="2" s="1"/>
  <c r="F29" i="2"/>
  <c r="K28" i="2"/>
  <c r="T28" i="2" s="1"/>
  <c r="K27" i="2"/>
  <c r="F27" i="2" s="1"/>
  <c r="K26" i="2"/>
  <c r="T26" i="2" s="1"/>
  <c r="K25" i="2"/>
  <c r="R25" i="2" s="1"/>
  <c r="K24" i="2"/>
  <c r="T24" i="2" s="1"/>
  <c r="K23" i="2"/>
  <c r="F23" i="2" s="1"/>
  <c r="K22" i="2"/>
  <c r="T22" i="2" s="1"/>
  <c r="K21" i="2"/>
  <c r="Q21" i="2" s="1"/>
  <c r="K20" i="2"/>
  <c r="Q20" i="2" s="1"/>
  <c r="K19" i="2"/>
  <c r="T19" i="2" s="1"/>
  <c r="F19" i="2"/>
  <c r="K18" i="2"/>
  <c r="Q18" i="2" s="1"/>
  <c r="K17" i="2"/>
  <c r="T17" i="2" s="1"/>
  <c r="K16" i="2"/>
  <c r="F16" i="2" s="1"/>
  <c r="K15" i="2"/>
  <c r="T15" i="2" s="1"/>
  <c r="K14" i="2"/>
  <c r="F14" i="2" s="1"/>
  <c r="K13" i="2"/>
  <c r="F13" i="2" s="1"/>
  <c r="K12" i="2"/>
  <c r="T12" i="2" s="1"/>
  <c r="K11" i="2"/>
  <c r="R11" i="2" s="1"/>
  <c r="K10" i="2"/>
  <c r="T10" i="2" s="1"/>
  <c r="K9" i="2"/>
  <c r="Q9" i="2" s="1"/>
  <c r="K33" i="4"/>
  <c r="T33" i="4" s="1"/>
  <c r="K32" i="4"/>
  <c r="Q32" i="4" s="1"/>
  <c r="T31" i="4"/>
  <c r="R31" i="4"/>
  <c r="K31" i="4"/>
  <c r="Q31" i="4" s="1"/>
  <c r="F31" i="4"/>
  <c r="T30" i="4"/>
  <c r="Q30" i="4"/>
  <c r="K30" i="4"/>
  <c r="R30" i="4" s="1"/>
  <c r="F30" i="4"/>
  <c r="T29" i="4"/>
  <c r="R29" i="4"/>
  <c r="K29" i="4"/>
  <c r="Q29" i="4" s="1"/>
  <c r="R28" i="4"/>
  <c r="Q28" i="4"/>
  <c r="K28" i="4"/>
  <c r="T28" i="4" s="1"/>
  <c r="F28" i="4"/>
  <c r="K27" i="4"/>
  <c r="F27" i="4" s="1"/>
  <c r="T26" i="4"/>
  <c r="K26" i="4"/>
  <c r="R26" i="4" s="1"/>
  <c r="F26" i="4"/>
  <c r="K25" i="4"/>
  <c r="F25" i="4" s="1"/>
  <c r="T24" i="4"/>
  <c r="R24" i="4"/>
  <c r="Q24" i="4"/>
  <c r="K24" i="4"/>
  <c r="F24" i="4"/>
  <c r="R23" i="4"/>
  <c r="K23" i="4"/>
  <c r="T23" i="4" s="1"/>
  <c r="T22" i="4"/>
  <c r="R22" i="4"/>
  <c r="Q22" i="4"/>
  <c r="K22" i="4"/>
  <c r="F22" i="4"/>
  <c r="K21" i="4"/>
  <c r="T21" i="4" s="1"/>
  <c r="Q20" i="4"/>
  <c r="K20" i="4"/>
  <c r="T20" i="4" s="1"/>
  <c r="F20" i="4"/>
  <c r="T19" i="4"/>
  <c r="R19" i="4"/>
  <c r="K19" i="4"/>
  <c r="Q19" i="4" s="1"/>
  <c r="F19" i="4"/>
  <c r="T18" i="4"/>
  <c r="Q18" i="4"/>
  <c r="K18" i="4"/>
  <c r="F25" i="5" s="1"/>
  <c r="G25" i="5" s="1"/>
  <c r="F18" i="4"/>
  <c r="T17" i="4"/>
  <c r="R17" i="4"/>
  <c r="K17" i="4"/>
  <c r="Q17" i="4" s="1"/>
  <c r="R16" i="4"/>
  <c r="Q16" i="4"/>
  <c r="K16" i="4"/>
  <c r="T16" i="4" s="1"/>
  <c r="F26" i="5" s="1"/>
  <c r="G26" i="5" s="1"/>
  <c r="F16" i="4"/>
  <c r="K15" i="4"/>
  <c r="F15" i="4" s="1"/>
  <c r="T14" i="4"/>
  <c r="K14" i="4"/>
  <c r="R14" i="4" s="1"/>
  <c r="F14" i="4"/>
  <c r="K13" i="4"/>
  <c r="F13" i="4" s="1"/>
  <c r="T12" i="4"/>
  <c r="R12" i="4"/>
  <c r="Q12" i="4"/>
  <c r="K12" i="4"/>
  <c r="F12" i="4"/>
  <c r="R11" i="4"/>
  <c r="K11" i="4"/>
  <c r="T11" i="4" s="1"/>
  <c r="T10" i="4"/>
  <c r="R10" i="4"/>
  <c r="Q10" i="4"/>
  <c r="K10" i="4"/>
  <c r="F10" i="4"/>
  <c r="K9" i="4"/>
  <c r="Q33" i="2" l="1"/>
  <c r="T33" i="2"/>
  <c r="F32" i="2"/>
  <c r="T32" i="2"/>
  <c r="Q31" i="2"/>
  <c r="R31" i="2"/>
  <c r="F31" i="2"/>
  <c r="Q30" i="2"/>
  <c r="T30" i="2"/>
  <c r="R29" i="2"/>
  <c r="Q29" i="2"/>
  <c r="Q28" i="2"/>
  <c r="R28" i="2"/>
  <c r="F28" i="2"/>
  <c r="T25" i="2"/>
  <c r="F25" i="2"/>
  <c r="Q25" i="2"/>
  <c r="R23" i="2"/>
  <c r="Q23" i="2"/>
  <c r="T23" i="2"/>
  <c r="F21" i="2"/>
  <c r="F20" i="2"/>
  <c r="R20" i="2"/>
  <c r="T20" i="2"/>
  <c r="Q19" i="2"/>
  <c r="R18" i="2"/>
  <c r="T18" i="2"/>
  <c r="F23" i="3" s="1"/>
  <c r="G23" i="3" s="1"/>
  <c r="Q17" i="2"/>
  <c r="R17" i="2"/>
  <c r="F17" i="2"/>
  <c r="F15" i="2"/>
  <c r="T13" i="2"/>
  <c r="Q13" i="2"/>
  <c r="R13" i="2"/>
  <c r="F11" i="2"/>
  <c r="Q11" i="2"/>
  <c r="T11" i="2"/>
  <c r="F25" i="3" s="1"/>
  <c r="G25" i="3" s="1"/>
  <c r="Q27" i="4"/>
  <c r="Q16" i="2"/>
  <c r="F26" i="2"/>
  <c r="F22" i="5"/>
  <c r="G22" i="5" s="1"/>
  <c r="F11" i="4"/>
  <c r="Q13" i="4"/>
  <c r="T15" i="4"/>
  <c r="F23" i="5" s="1"/>
  <c r="G23" i="5" s="1"/>
  <c r="R20" i="4"/>
  <c r="F23" i="4"/>
  <c r="Q25" i="4"/>
  <c r="T27" i="4"/>
  <c r="R32" i="4"/>
  <c r="R9" i="2"/>
  <c r="F12" i="2"/>
  <c r="Q14" i="2"/>
  <c r="T16" i="2"/>
  <c r="R21" i="2"/>
  <c r="F24" i="2"/>
  <c r="Q26" i="2"/>
  <c r="R33" i="2"/>
  <c r="F9" i="2"/>
  <c r="R25" i="4"/>
  <c r="T9" i="2"/>
  <c r="F19" i="3" s="1"/>
  <c r="G19" i="3" s="1"/>
  <c r="R26" i="2"/>
  <c r="F32" i="4"/>
  <c r="R13" i="4"/>
  <c r="T32" i="4"/>
  <c r="R14" i="2"/>
  <c r="T21" i="2"/>
  <c r="F22" i="3" s="1"/>
  <c r="G22" i="3" s="1"/>
  <c r="F9" i="4"/>
  <c r="Q11" i="4"/>
  <c r="T13" i="4"/>
  <c r="R18" i="4"/>
  <c r="F21" i="4"/>
  <c r="Q23" i="4"/>
  <c r="T25" i="4"/>
  <c r="F33" i="4"/>
  <c r="F10" i="2"/>
  <c r="Q12" i="2"/>
  <c r="T14" i="2"/>
  <c r="F21" i="3" s="1"/>
  <c r="G21" i="3" s="1"/>
  <c r="R19" i="2"/>
  <c r="F22" i="2"/>
  <c r="Q24" i="2"/>
  <c r="A35" i="2"/>
  <c r="F20" i="3"/>
  <c r="G20" i="3" s="1"/>
  <c r="F24" i="3"/>
  <c r="G24" i="3" s="1"/>
  <c r="F27" i="5"/>
  <c r="G27" i="5" s="1"/>
  <c r="R12" i="2"/>
  <c r="R24" i="2"/>
  <c r="F35" i="2"/>
  <c r="B10" i="3" s="1"/>
  <c r="R9" i="4"/>
  <c r="R21" i="4"/>
  <c r="Q27" i="2"/>
  <c r="F24" i="5"/>
  <c r="G24" i="5" s="1"/>
  <c r="F28" i="5"/>
  <c r="G28" i="5" s="1"/>
  <c r="Q15" i="4"/>
  <c r="Q9" i="4"/>
  <c r="Q21" i="4"/>
  <c r="Q33" i="4"/>
  <c r="Q10" i="2"/>
  <c r="Q22" i="2"/>
  <c r="Q14" i="4"/>
  <c r="Q26" i="4"/>
  <c r="R33" i="4"/>
  <c r="R10" i="2"/>
  <c r="Q15" i="2"/>
  <c r="R22" i="2"/>
  <c r="T9" i="4"/>
  <c r="F21" i="5" s="1"/>
  <c r="G21" i="5" s="1"/>
  <c r="F17" i="4"/>
  <c r="F29" i="4"/>
  <c r="R15" i="2"/>
  <c r="F18" i="2"/>
  <c r="R27" i="2"/>
  <c r="F30" i="2"/>
  <c r="Q32" i="2"/>
  <c r="R15" i="4"/>
  <c r="A35" i="4"/>
  <c r="T27" i="2"/>
  <c r="F26" i="3" s="1"/>
  <c r="G26" i="3" s="1"/>
  <c r="R27" i="4"/>
  <c r="R16" i="2"/>
  <c r="F35" i="4"/>
  <c r="B16" i="3" l="1"/>
  <c r="D8" i="3"/>
  <c r="D6" i="3"/>
  <c r="B6" i="3"/>
  <c r="B33" i="3"/>
  <c r="D30" i="3"/>
  <c r="B30" i="3"/>
  <c r="B35" i="5"/>
  <c r="D32" i="5"/>
  <c r="B32" i="5"/>
  <c r="B17" i="5"/>
  <c r="B10" i="5"/>
  <c r="D8" i="5"/>
  <c r="D6" i="5"/>
  <c r="B6" i="5"/>
</calcChain>
</file>

<file path=xl/sharedStrings.xml><?xml version="1.0" encoding="utf-8"?>
<sst xmlns="http://schemas.openxmlformats.org/spreadsheetml/2006/main" count="342" uniqueCount="138">
  <si>
    <t xml:space="preserve">  Leadership Assessment    ·    How to Use This Tool</t>
  </si>
  <si>
    <t>A practical self-check for the 25 skills that define strong leadership.</t>
  </si>
  <si>
    <t>This tool turns 25 honest self-ratings into one clear score, a category-by-category view of your strengths and gaps, and a starting point for your next focused step. Plan for about fifteen to twenty minutes. As you enter scores, your results update automatically. Look at the patterns, not just the total.</t>
  </si>
  <si>
    <t xml:space="preserve">  THE FOUR STEPS</t>
  </si>
  <si>
    <t>1</t>
  </si>
  <si>
    <t>Open the Your Assessment Tab</t>
  </si>
  <si>
    <t>Switch to the Your Assessment tab. Enter your name and the date in the light-gold cells at the top. The tab includes 25 statements covering eight skill categories.</t>
  </si>
  <si>
    <t>2</t>
  </si>
  <si>
    <t>Pick Your Response for Each Statement</t>
  </si>
  <si>
    <t>For each statement, click the cell in the Your Response column and pick from the dropdown: Highly Agree, Mostly Agree, Neutral, Mostly Disagree, or Highly Disagree. The points and totals update automatically. To clear a row, pick the blank option at the top of the dropdown. Trust your first instinct. Stay in the spirit of the question.</t>
  </si>
  <si>
    <t>3</t>
  </si>
  <si>
    <t>See Your Results</t>
  </si>
  <si>
    <t>Switch to the Your Results tab. Your total score, score range, and category breakdown calculate automatically. Look at which of the eight categories scored lowest. Two or three lows in the same category is a stronger signal than any single low question.</t>
  </si>
  <si>
    <t>4</t>
  </si>
  <si>
    <t>Pick One Focus Area</t>
  </si>
  <si>
    <t>Type the one focus area you'll commit to in the gold-highlighted cell on the Your Results tab. Choose the area with the biggest ripple effect. Build one habit and one boundary around it. Re-check in 90 days.</t>
  </si>
  <si>
    <t xml:space="preserve">  THE RESPONSE OPTIONS</t>
  </si>
  <si>
    <t>Open the Your Assessment tab to start. Complete all light-gold shaded cells.</t>
  </si>
  <si>
    <t>Find more free leadership tools, templates, and resources at www.Leadership-Tools.com</t>
  </si>
  <si>
    <t xml:space="preserve">  Leadership Assessment</t>
  </si>
  <si>
    <t>Name</t>
  </si>
  <si>
    <t>[Your Name]</t>
  </si>
  <si>
    <t>Date</t>
  </si>
  <si>
    <t>[Date]</t>
  </si>
  <si>
    <t xml:space="preserve">  WHY IT MATTERS</t>
  </si>
  <si>
    <t>Write one sentence on why an honest read of your leadership matters right now. What is at stake if you ignore it?</t>
  </si>
  <si>
    <t>#</t>
  </si>
  <si>
    <t>LEADERSHIP STATEMENT</t>
  </si>
  <si>
    <t>YOUR RESPONSE</t>
  </si>
  <si>
    <t>POINTS</t>
  </si>
  <si>
    <t>CATEGORY</t>
  </si>
  <si>
    <t>I maintain good balance between my personal life and work/career.</t>
  </si>
  <si>
    <t>Stability</t>
  </si>
  <si>
    <t>I'm honest with myself.</t>
  </si>
  <si>
    <t>I communicate clearly to others.</t>
  </si>
  <si>
    <t>Communication</t>
  </si>
  <si>
    <t>I recognize when to delegate tasks.</t>
  </si>
  <si>
    <t>Setting Boundaries</t>
  </si>
  <si>
    <t>I am competent in all aspects of my job.</t>
  </si>
  <si>
    <t>Work Quality</t>
  </si>
  <si>
    <t>I am organized and time efficient.</t>
  </si>
  <si>
    <t>Productivity</t>
  </si>
  <si>
    <t>I prioritize tasks effectively.</t>
  </si>
  <si>
    <t>I invest my time and resources to develop team members.</t>
  </si>
  <si>
    <t>Team Building</t>
  </si>
  <si>
    <t>I am consistently positive, energetic, and enthusiastic.</t>
  </si>
  <si>
    <t>I hold myself accountable without blaming others.</t>
  </si>
  <si>
    <t>Accountability</t>
  </si>
  <si>
    <t>I am a problem solver.</t>
  </si>
  <si>
    <t>I do things right, the first time.</t>
  </si>
  <si>
    <t>I stay within budget.</t>
  </si>
  <si>
    <t>I encourage teamwork.</t>
  </si>
  <si>
    <t>I stay focused on priorities.</t>
  </si>
  <si>
    <t>I share information routinely.</t>
  </si>
  <si>
    <t>I coach regularly.</t>
  </si>
  <si>
    <t>Leadership</t>
  </si>
  <si>
    <t>I follow up consistently on what I expect from others.</t>
  </si>
  <si>
    <t>I contribute new ideas.</t>
  </si>
  <si>
    <t>I enjoy working with people.</t>
  </si>
  <si>
    <t>I listen intently and effectively.</t>
  </si>
  <si>
    <t>I take pride in winning as a team, not just individually.</t>
  </si>
  <si>
    <t>I take time to connect with each team member.</t>
  </si>
  <si>
    <t>I reward and recognize team members regularly.</t>
  </si>
  <si>
    <t>I demonstrate a strong work ethic.</t>
  </si>
  <si>
    <t>When you have scored all 25 statements, switch to the Your Results tab to see your score range, category breakdown, and recommended next steps.</t>
  </si>
  <si>
    <t xml:space="preserve">  Leadership Assessment    ·    Your Results</t>
  </si>
  <si>
    <t xml:space="preserve">  YOUR SCORE</t>
  </si>
  <si>
    <t xml:space="preserve">  WHERE YOU LAND ON THE 0-300 SCALE</t>
  </si>
  <si>
    <t>Early Stage</t>
  </si>
  <si>
    <t>Developing</t>
  </si>
  <si>
    <t>Strong</t>
  </si>
  <si>
    <t>Very Strong</t>
  </si>
  <si>
    <t>0</t>
  </si>
  <si>
    <t>150</t>
  </si>
  <si>
    <t>225</t>
  </si>
  <si>
    <t>270                300</t>
  </si>
  <si>
    <t xml:space="preserve">  CATEGORY BREAKDOWN</t>
  </si>
  <si>
    <t xml:space="preserve">  Category</t>
  </si>
  <si>
    <t>Questions</t>
  </si>
  <si>
    <t>Avg / 12</t>
  </si>
  <si>
    <t>Read</t>
  </si>
  <si>
    <t xml:space="preserve">  Stability</t>
  </si>
  <si>
    <t xml:space="preserve">  Setting Boundaries</t>
  </si>
  <si>
    <t xml:space="preserve">  Productivity</t>
  </si>
  <si>
    <t xml:space="preserve">  Work Quality</t>
  </si>
  <si>
    <t xml:space="preserve">  Accountability</t>
  </si>
  <si>
    <t xml:space="preserve">  Team Building</t>
  </si>
  <si>
    <t xml:space="preserve">  Communication</t>
  </si>
  <si>
    <t xml:space="preserve">  Leadership</t>
  </si>
  <si>
    <t xml:space="preserve">  WHAT TO DO WITH THIS</t>
  </si>
  <si>
    <t xml:space="preserve">  Top Strengths</t>
  </si>
  <si>
    <t xml:space="preserve">  Areas to Develop</t>
  </si>
  <si>
    <t xml:space="preserve">  Your Focus  ·  type below</t>
  </si>
  <si>
    <t>[Type the one focus area you'll commit to. Pick the one with the biggest ripple effect.]</t>
  </si>
  <si>
    <t xml:space="preserve">  FIRST MOVE  ·  RECOMMENDED FROM YOUR SCORE RANGE</t>
  </si>
  <si>
    <t xml:space="preserve">  Leadership Assessment  ·  Example</t>
  </si>
  <si>
    <t>Sarah Mitchell, Operations Manager</t>
  </si>
  <si>
    <t>April 18, 2026</t>
  </si>
  <si>
    <t>Operations Manager leading a team of 12. I want an honest read on where my leadership stands so I can pick one growth area to focus on this quarter, especially around developing my team.</t>
  </si>
  <si>
    <t>Mostly Agree</t>
  </si>
  <si>
    <t>Highly Agree</t>
  </si>
  <si>
    <t>Mostly Disagree</t>
  </si>
  <si>
    <t>Neutral</t>
  </si>
  <si>
    <t xml:space="preserve">  Leadership Assessment  ·  Results Example</t>
  </si>
  <si>
    <t xml:space="preserve">  Leadership Assessment    ·    About the 8 Categories</t>
  </si>
  <si>
    <t>The 25 statements group into eight skill categories. Looking at your category averages on the Your Results tab tells you more than any single statement can. Two or three lows in the same category is a stronger signal than any single low score.</t>
  </si>
  <si>
    <t>Personal stability is the foundation of leadership. It shows up in self-awareness, work-life balance, and the ability to bring consistent energy to your team. Without it, every other skill becomes harder to apply.</t>
  </si>
  <si>
    <t>Strong leaders protect their focus and their team's. This means delegating what others can do, holding the line on priorities, and saying no to work that pulls everyone off track.</t>
  </si>
  <si>
    <t>Day-to-day execution. Organization, time management, prioritization, and getting things right the first time. Productivity is what turns intent into output.</t>
  </si>
  <si>
    <t>Technical and operational competence. Knowing your job, solving problems, and delivering results within the constraints you've agreed to. Quality earns the trust your other skills rely on.</t>
  </si>
  <si>
    <t>Owning outcomes. Holding yourself accountable without blaming others, following up consistently on expectations, and demonstrating the work ethic you ask others to model.</t>
  </si>
  <si>
    <t>Investing in the people around you. Encouraging teamwork, developing each member, connecting one-on-one, and celebrating team wins over individual ones.</t>
  </si>
  <si>
    <t>Clear, timely, two-way exchange. Communicating expectations clearly, sharing information routinely, and listening with full attention.</t>
  </si>
  <si>
    <t>Active leadership behaviors that pull a team forward. Coaching regularly, contributing new ideas, enjoying the people you lead, and recognizing the work they do.</t>
  </si>
  <si>
    <t>Number</t>
  </si>
  <si>
    <t>Response</t>
  </si>
  <si>
    <t>Points</t>
  </si>
  <si>
    <t>Min</t>
  </si>
  <si>
    <t>Max</t>
  </si>
  <si>
    <t>Label</t>
  </si>
  <si>
    <t>Description</t>
  </si>
  <si>
    <t>First Move</t>
  </si>
  <si>
    <t>Dropdown source (incl. blank for clearing)</t>
  </si>
  <si>
    <t>Highly Disagree</t>
  </si>
  <si>
    <t>An early-stage leadership skill set with significant room to develop. This is a starting point, not a verdict. Growth happens fast with the right tools.</t>
  </si>
  <si>
    <t>Seek leadership tools, training, and a mentor. You owe it to yourself and your team to grow.</t>
  </si>
  <si>
    <t>An average leadership skill set with clear room to grow. Fundamentals are present, but consistency is uneven. A focused plan accelerates progress.</t>
  </si>
  <si>
    <t>Build a personal development plan. Pair this with the M.A.P. and Life Balance Wheel tools.</t>
  </si>
  <si>
    <t>A solid leadership skill set with real depth. Your expertise has grown noticeably. The opportunity is in fine-tuning the areas pulling your average down.</t>
  </si>
  <si>
    <t>Identify two or three lower scores. Pick one and build a small habit around it.</t>
  </si>
  <si>
    <t>A confident leadership skill set. Your strengths are well established. The growth path is about coaching others and sharing what you know.</t>
  </si>
  <si>
    <t>Coach. Mentor. Develop the next generation of leaders on your team.</t>
  </si>
  <si>
    <t>Focus on work quality, take more time to ensure work is solid before calling it good, have someone review for me.</t>
  </si>
  <si>
    <r>
      <rPr>
        <b/>
        <sz val="12"/>
        <color rgb="FFB9913A"/>
        <rFont val="Calibri"/>
        <family val="2"/>
      </rPr>
      <t>(12 points)</t>
    </r>
    <r>
      <rPr>
        <b/>
        <sz val="12"/>
        <color rgb="FF2D3748"/>
        <rFont val="Calibri"/>
        <family val="2"/>
      </rPr>
      <t xml:space="preserve">  Highly Agree</t>
    </r>
    <r>
      <rPr>
        <sz val="11"/>
        <color rgb="FF2D3748"/>
        <rFont val="Calibri"/>
        <charset val="1"/>
      </rPr>
      <t xml:space="preserve">  —  This is a real strength. It holds up under pressure and shows in my results.</t>
    </r>
  </si>
  <si>
    <r>
      <rPr>
        <b/>
        <sz val="12"/>
        <color rgb="FFB9913A"/>
        <rFont val="Calibri"/>
        <family val="2"/>
      </rPr>
      <t xml:space="preserve">(6 points)    </t>
    </r>
    <r>
      <rPr>
        <b/>
        <sz val="12"/>
        <color rgb="FF2D3748"/>
        <rFont val="Calibri"/>
        <family val="2"/>
      </rPr>
      <t>Neutral</t>
    </r>
    <r>
      <rPr>
        <sz val="11"/>
        <color rgb="FF2D3748"/>
        <rFont val="Calibri"/>
        <charset val="1"/>
      </rPr>
      <t xml:space="preserve">  —  Mixed. Some weeks I show this clearly, others I don't. No consistent pattern.</t>
    </r>
  </si>
  <si>
    <r>
      <rPr>
        <b/>
        <sz val="12"/>
        <color rgb="FFB9913A"/>
        <rFont val="Calibri"/>
        <family val="2"/>
      </rPr>
      <t xml:space="preserve">(3 points)   </t>
    </r>
    <r>
      <rPr>
        <b/>
        <sz val="12"/>
        <color rgb="FF2D3748"/>
        <rFont val="Calibri"/>
        <family val="2"/>
      </rPr>
      <t xml:space="preserve"> Mostly Disagree</t>
    </r>
    <r>
      <rPr>
        <sz val="11"/>
        <color rgb="FF2D3748"/>
        <rFont val="Calibri"/>
        <charset val="1"/>
      </rPr>
      <t xml:space="preserve">  —  This is a real gap. I struggle with it more often than I'd like.</t>
    </r>
  </si>
  <si>
    <r>
      <rPr>
        <b/>
        <sz val="12"/>
        <color rgb="FFB9913A"/>
        <rFont val="Calibri"/>
        <family val="2"/>
      </rPr>
      <t xml:space="preserve">(0 points)    </t>
    </r>
    <r>
      <rPr>
        <b/>
        <sz val="12"/>
        <color rgb="FF2D3748"/>
        <rFont val="Calibri"/>
        <family val="2"/>
      </rPr>
      <t>Highly Disagree</t>
    </r>
    <r>
      <rPr>
        <sz val="11"/>
        <color rgb="FF2D3748"/>
        <rFont val="Calibri"/>
        <charset val="1"/>
      </rPr>
      <t xml:space="preserve">  —  Critical. This is hurting my leadership and my team can feel it.</t>
    </r>
  </si>
  <si>
    <r>
      <rPr>
        <b/>
        <sz val="12"/>
        <color rgb="FFB9913A"/>
        <rFont val="Calibri"/>
        <family val="2"/>
      </rPr>
      <t xml:space="preserve">(9 points)  </t>
    </r>
    <r>
      <rPr>
        <b/>
        <sz val="12"/>
        <color rgb="FF2D3748"/>
        <rFont val="Calibri"/>
        <family val="2"/>
      </rPr>
      <t xml:space="preserve">  Mostly Agree</t>
    </r>
    <r>
      <rPr>
        <sz val="11"/>
        <color rgb="FF2D3748"/>
        <rFont val="Calibri"/>
        <charset val="1"/>
      </rPr>
      <t xml:space="preserve">  —  This is mostly true. I'm reliable here on most weeks, with occasional slips.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</si>
</sst>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charset val="1"/>
    </font>
    <font>
      <b/>
      <sz val="18"/>
      <color rgb="FFFFFFFF"/>
      <name val="Calibri"/>
      <charset val="1"/>
    </font>
    <font>
      <sz val="11"/>
      <color rgb="FF2D3748"/>
      <name val="Calibri"/>
      <charset val="1"/>
    </font>
    <font>
      <b/>
      <sz val="12"/>
      <color rgb="FFB9913A"/>
      <name val="Calibri"/>
      <charset val="1"/>
    </font>
    <font>
      <b/>
      <sz val="18"/>
      <color rgb="FFB9913A"/>
      <name val="Calibri"/>
      <charset val="1"/>
    </font>
    <font>
      <b/>
      <sz val="12"/>
      <color rgb="FF1A2744"/>
      <name val="Calibri"/>
      <charset val="1"/>
    </font>
    <font>
      <b/>
      <i/>
      <sz val="12"/>
      <color rgb="FF1A2744"/>
      <name val="Calibri"/>
      <charset val="1"/>
    </font>
    <font>
      <i/>
      <sz val="10"/>
      <color rgb="FF7A8DA8"/>
      <name val="Calibri"/>
      <charset val="1"/>
    </font>
    <font>
      <b/>
      <sz val="10"/>
      <color rgb="FF2D3748"/>
      <name val="Calibri"/>
      <charset val="1"/>
    </font>
    <font>
      <b/>
      <sz val="11"/>
      <color rgb="FF1A2744"/>
      <name val="Calibri"/>
      <charset val="1"/>
    </font>
    <font>
      <sz val="11"/>
      <name val="Calibri"/>
      <charset val="1"/>
    </font>
    <font>
      <b/>
      <sz val="11"/>
      <color rgb="FFB9913A"/>
      <name val="Calibri"/>
      <charset val="1"/>
    </font>
    <font>
      <sz val="10"/>
      <color rgb="FF2D3748"/>
      <name val="Calibri"/>
      <charset val="1"/>
    </font>
    <font>
      <b/>
      <sz val="10"/>
      <color rgb="FFFFFFFF"/>
      <name val="Calibri"/>
      <charset val="1"/>
    </font>
    <font>
      <b/>
      <sz val="11"/>
      <color rgb="FF1A4FA8"/>
      <name val="Calibri"/>
      <charset val="1"/>
    </font>
    <font>
      <sz val="8"/>
      <color rgb="FFCCCCCC"/>
      <name val="Calibri"/>
      <charset val="1"/>
    </font>
    <font>
      <i/>
      <sz val="11"/>
      <color rgb="FF8B95A8"/>
      <name val="Calibri"/>
      <family val="2"/>
      <charset val="1"/>
    </font>
    <font>
      <b/>
      <sz val="64"/>
      <color rgb="FFFFFFFF"/>
      <name val="Calibri"/>
      <charset val="1"/>
    </font>
    <font>
      <i/>
      <sz val="14"/>
      <color rgb="FFC8D4E0"/>
      <name val="Calibri"/>
      <family val="2"/>
      <charset val="1"/>
    </font>
    <font>
      <sz val="11"/>
      <color rgb="FF1A2744"/>
      <name val="Calibri"/>
      <charset val="1"/>
    </font>
    <font>
      <b/>
      <sz val="11"/>
      <color rgb="FFFFFFFF"/>
      <name val="Calibri"/>
      <charset val="1"/>
    </font>
    <font>
      <b/>
      <sz val="11"/>
      <color rgb="FF7A8DA8"/>
      <name val="Calibri"/>
      <family val="2"/>
      <charset val="1"/>
    </font>
    <font>
      <b/>
      <sz val="11"/>
      <color theme="1"/>
      <name val="Calibri"/>
      <family val="2"/>
      <charset val="1"/>
    </font>
    <font>
      <b/>
      <sz val="12"/>
      <color rgb="FFFFFFFF"/>
      <name val="Calibri"/>
      <family val="2"/>
      <charset val="1"/>
    </font>
    <font>
      <b/>
      <sz val="12"/>
      <color rgb="FF1A3A5C"/>
      <name val="Calibri"/>
      <family val="2"/>
      <charset val="1"/>
    </font>
    <font>
      <sz val="12"/>
      <color rgb="FF5A6070"/>
      <name val="Calibri"/>
      <family val="2"/>
      <charset val="1"/>
    </font>
    <font>
      <b/>
      <sz val="12"/>
      <color rgb="FF1A2744"/>
      <name val="Calibri"/>
      <family val="2"/>
      <charset val="1"/>
    </font>
    <font>
      <i/>
      <sz val="12"/>
      <color rgb="FF5A6070"/>
      <name val="Calibri"/>
      <family val="2"/>
      <charset val="1"/>
    </font>
    <font>
      <b/>
      <sz val="12"/>
      <color rgb="FF2A6B87"/>
      <name val="Calibri"/>
      <family val="2"/>
      <charset val="1"/>
    </font>
    <font>
      <b/>
      <sz val="12"/>
      <color rgb="FF2E7A6A"/>
      <name val="Calibri"/>
      <family val="2"/>
      <charset val="1"/>
    </font>
    <font>
      <b/>
      <sz val="12"/>
      <color rgb="FF3A6EA5"/>
      <name val="Calibri"/>
      <family val="2"/>
      <charset val="1"/>
    </font>
    <font>
      <b/>
      <sz val="12"/>
      <color rgb="FF7B4FAA"/>
      <name val="Calibri"/>
      <family val="2"/>
      <charset val="1"/>
    </font>
    <font>
      <i/>
      <sz val="11"/>
      <color rgb="FF1A2744"/>
      <name val="Calibri"/>
      <charset val="1"/>
    </font>
    <font>
      <i/>
      <sz val="12"/>
      <color rgb="FF1A2744"/>
      <name val="Calibri"/>
      <charset val="1"/>
    </font>
    <font>
      <i/>
      <sz val="11"/>
      <color rgb="FF7A8DA8"/>
      <name val="Calibri"/>
      <family val="2"/>
      <charset val="1"/>
    </font>
    <font>
      <i/>
      <sz val="8"/>
      <color rgb="FF888888"/>
      <name val="Calibri"/>
      <charset val="1"/>
    </font>
    <font>
      <i/>
      <sz val="10"/>
      <color rgb="FF5A6070"/>
      <name val="Calibri"/>
      <family val="2"/>
      <charset val="1"/>
    </font>
    <font>
      <i/>
      <sz val="11"/>
      <color rgb="FF7A8DA8"/>
      <name val="Calibri"/>
      <family val="2"/>
    </font>
    <font>
      <b/>
      <sz val="28"/>
      <color rgb="FFFFFFFF"/>
      <name val="Calibri"/>
      <family val="2"/>
      <charset val="1"/>
    </font>
    <font>
      <b/>
      <sz val="11"/>
      <color rgb="FFFFFFFF"/>
      <name val="Calibri"/>
      <family val="2"/>
    </font>
    <font>
      <b/>
      <sz val="24"/>
      <color rgb="FFFFFFFF"/>
      <name val="Calibri Light"/>
      <family val="2"/>
    </font>
    <font>
      <b/>
      <sz val="14"/>
      <color rgb="FFFFFFFF"/>
      <name val="Calibri"/>
      <family val="2"/>
    </font>
    <font>
      <i/>
      <sz val="11"/>
      <color rgb="FF1A3A5C"/>
      <name val="Calibri"/>
      <family val="2"/>
    </font>
    <font>
      <i/>
      <sz val="11"/>
      <color rgb="FF7B4FAA"/>
      <name val="Calibri"/>
      <family val="2"/>
    </font>
    <font>
      <i/>
      <sz val="11"/>
      <color rgb="FF2A6B87"/>
      <name val="Calibri"/>
      <family val="2"/>
    </font>
    <font>
      <i/>
      <sz val="11"/>
      <color rgb="FF3A6EA5"/>
      <name val="Calibri"/>
      <family val="2"/>
    </font>
    <font>
      <i/>
      <sz val="11"/>
      <color rgb="FF2E7A6A"/>
      <name val="Calibri"/>
      <family val="2"/>
    </font>
    <font>
      <i/>
      <sz val="11"/>
      <color rgb="FF1A2744"/>
      <name val="Calibri"/>
      <family val="2"/>
    </font>
    <font>
      <b/>
      <sz val="11"/>
      <color rgb="FF1A2744"/>
      <name val="Calibri"/>
      <family val="2"/>
    </font>
    <font>
      <sz val="10"/>
      <color rgb="FF2D3748"/>
      <name val="Calibri"/>
      <family val="2"/>
    </font>
    <font>
      <i/>
      <sz val="12"/>
      <color rgb="FF5A6070"/>
      <name val="Calibri"/>
      <family val="2"/>
    </font>
    <font>
      <i/>
      <sz val="14"/>
      <color rgb="FF5A6070"/>
      <name val="Calibri"/>
      <family val="2"/>
    </font>
    <font>
      <sz val="14"/>
      <color theme="1"/>
      <name val="Calibri"/>
      <family val="2"/>
    </font>
    <font>
      <sz val="12"/>
      <color rgb="FF2D3748"/>
      <name val="Calibri"/>
      <family val="2"/>
    </font>
    <font>
      <b/>
      <sz val="14"/>
      <color rgb="FF1A2744"/>
      <name val="Calibri"/>
      <family val="2"/>
    </font>
    <font>
      <b/>
      <sz val="12"/>
      <color rgb="FF2D3748"/>
      <name val="Calibri"/>
      <family val="2"/>
    </font>
    <font>
      <b/>
      <i/>
      <sz val="14"/>
      <color rgb="FF1A2744"/>
      <name val="Calibri"/>
      <family val="2"/>
    </font>
    <font>
      <b/>
      <sz val="14"/>
      <color rgb="FF2D3748"/>
      <name val="Calibri"/>
      <family val="2"/>
    </font>
    <font>
      <b/>
      <sz val="12"/>
      <color rgb="FFB9913A"/>
      <name val="Calibri"/>
      <family val="2"/>
    </font>
    <font>
      <b/>
      <sz val="14"/>
      <color rgb="FFB9913A"/>
      <name val="Calibri"/>
      <family val="2"/>
    </font>
  </fonts>
  <fills count="13">
    <fill>
      <patternFill patternType="none"/>
    </fill>
    <fill>
      <patternFill patternType="gray125"/>
    </fill>
    <fill>
      <patternFill patternType="solid">
        <fgColor rgb="FF1A2744"/>
        <bgColor rgb="FF2D3748"/>
      </patternFill>
    </fill>
    <fill>
      <patternFill patternType="solid">
        <fgColor rgb="FFFFFFFF"/>
        <bgColor rgb="FFF7F9FC"/>
      </patternFill>
    </fill>
    <fill>
      <patternFill patternType="solid">
        <fgColor rgb="FFFFF8E7"/>
        <bgColor rgb="FFF7F9FC"/>
      </patternFill>
    </fill>
    <fill>
      <patternFill patternType="solid">
        <fgColor rgb="FFF7F9FC"/>
        <bgColor rgb="FFF4F6FA"/>
      </patternFill>
    </fill>
    <fill>
      <patternFill patternType="solid">
        <fgColor rgb="FFB9913A"/>
        <bgColor rgb="FF888888"/>
      </patternFill>
    </fill>
    <fill>
      <patternFill patternType="solid">
        <fgColor rgb="FF7B4FAA"/>
        <bgColor rgb="FF5A6070"/>
      </patternFill>
    </fill>
    <fill>
      <patternFill patternType="solid">
        <fgColor rgb="FF2E7A6A"/>
        <bgColor rgb="FF2A6B87"/>
      </patternFill>
    </fill>
    <fill>
      <patternFill patternType="solid">
        <fgColor rgb="FF3A6EA5"/>
        <bgColor rgb="FF2A6B87"/>
      </patternFill>
    </fill>
    <fill>
      <patternFill patternType="solid">
        <fgColor rgb="FF2A6B87"/>
        <bgColor rgb="FF3A6EA5"/>
      </patternFill>
    </fill>
    <fill>
      <patternFill patternType="solid">
        <fgColor rgb="FFF4F6FA"/>
        <bgColor rgb="FFF7F9FC"/>
      </patternFill>
    </fill>
    <fill>
      <patternFill patternType="solid">
        <fgColor rgb="FF1A3A5C"/>
        <bgColor rgb="FF2D3748"/>
      </patternFill>
    </fill>
  </fills>
  <borders count="6">
    <border>
      <left/>
      <right/>
      <top/>
      <bottom/>
      <diagonal/>
    </border>
    <border>
      <left/>
      <right/>
      <top/>
      <bottom style="medium">
        <color rgb="FF1A2744"/>
      </bottom>
      <diagonal/>
    </border>
    <border>
      <left/>
      <right/>
      <top/>
      <bottom style="thin">
        <color rgb="FFD8DCE3"/>
      </bottom>
      <diagonal/>
    </border>
    <border>
      <left/>
      <right/>
      <top style="medium">
        <color theme="0" tint="-0.14996795556505021"/>
      </top>
      <bottom style="medium">
        <color theme="0" tint="-0.14996795556505021"/>
      </bottom>
      <diagonal/>
    </border>
    <border>
      <left/>
      <right/>
      <top/>
      <bottom style="medium">
        <color theme="0" tint="-0.14996795556505021"/>
      </bottom>
      <diagonal/>
    </border>
    <border>
      <left/>
      <right/>
      <top/>
      <bottom style="medium">
        <color theme="0" tint="-0.14993743705557422"/>
      </bottom>
      <diagonal/>
    </border>
  </borders>
  <cellStyleXfs count="1">
    <xf numFmtId="0" fontId="0" fillId="0" borderId="0"/>
  </cellStyleXfs>
  <cellXfs count="104">
    <xf numFmtId="0" fontId="0" fillId="0" borderId="0" xfId="0"/>
    <xf numFmtId="0" fontId="0" fillId="3" borderId="0" xfId="0" applyFill="1"/>
    <xf numFmtId="0" fontId="8" fillId="0" borderId="0" xfId="0" applyFont="1" applyAlignment="1">
      <alignment horizontal="right" vertical="center"/>
    </xf>
    <xf numFmtId="0" fontId="10" fillId="0" borderId="0" xfId="0" applyFont="1" applyAlignment="1">
      <alignment vertical="center"/>
    </xf>
    <xf numFmtId="0" fontId="13" fillId="2"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0" fillId="5" borderId="2" xfId="0" applyFill="1" applyBorder="1"/>
    <xf numFmtId="0" fontId="15" fillId="0" borderId="0" xfId="0" applyFont="1"/>
    <xf numFmtId="0" fontId="15" fillId="0" borderId="0" xfId="0" applyFont="1" applyAlignment="1">
      <alignment horizontal="left" vertical="center"/>
    </xf>
    <xf numFmtId="0" fontId="9" fillId="3" borderId="2" xfId="0" applyFont="1" applyFill="1" applyBorder="1" applyAlignment="1">
      <alignment horizontal="center" vertical="center" wrapText="1"/>
    </xf>
    <xf numFmtId="0" fontId="0" fillId="3" borderId="2" xfId="0" applyFill="1" applyBorder="1"/>
    <xf numFmtId="0" fontId="9" fillId="5" borderId="1" xfId="0" applyFont="1" applyFill="1" applyBorder="1" applyAlignment="1">
      <alignment horizontal="center" vertical="center" wrapText="1"/>
    </xf>
    <xf numFmtId="0" fontId="0" fillId="5" borderId="1" xfId="0" applyFill="1" applyBorder="1"/>
    <xf numFmtId="0" fontId="20" fillId="8" borderId="0" xfId="0" applyFont="1" applyFill="1" applyAlignment="1">
      <alignment horizontal="center" vertical="center"/>
    </xf>
    <xf numFmtId="0" fontId="20" fillId="9" borderId="0" xfId="0" applyFont="1" applyFill="1" applyAlignment="1">
      <alignment horizontal="center" vertical="center"/>
    </xf>
    <xf numFmtId="0" fontId="20" fillId="10" borderId="0" xfId="0" applyFont="1" applyFill="1" applyAlignment="1">
      <alignment horizontal="center" vertical="center"/>
    </xf>
    <xf numFmtId="0" fontId="21" fillId="0" borderId="0" xfId="0" applyFont="1" applyAlignment="1">
      <alignment horizontal="left" vertical="top"/>
    </xf>
    <xf numFmtId="0" fontId="22" fillId="0" borderId="0" xfId="0" applyFont="1"/>
    <xf numFmtId="0" fontId="23" fillId="2" borderId="0" xfId="0" applyFont="1" applyFill="1" applyAlignment="1">
      <alignment horizontal="center" vertical="center"/>
    </xf>
    <xf numFmtId="0" fontId="25" fillId="11" borderId="0" xfId="0" applyFont="1" applyFill="1" applyAlignment="1">
      <alignment horizontal="center" vertical="center"/>
    </xf>
    <xf numFmtId="164" fontId="26" fillId="11" borderId="0" xfId="0" applyNumberFormat="1" applyFont="1" applyFill="1" applyAlignment="1">
      <alignment horizontal="center" vertical="center"/>
    </xf>
    <xf numFmtId="0" fontId="27" fillId="11" borderId="0" xfId="0" applyFont="1" applyFill="1" applyAlignment="1">
      <alignment horizontal="center" vertical="center"/>
    </xf>
    <xf numFmtId="0" fontId="25" fillId="3" borderId="0" xfId="0" applyFont="1" applyFill="1" applyAlignment="1">
      <alignment horizontal="center" vertical="center"/>
    </xf>
    <xf numFmtId="164" fontId="26" fillId="3" borderId="0" xfId="0" applyNumberFormat="1" applyFont="1" applyFill="1" applyAlignment="1">
      <alignment horizontal="center" vertical="center"/>
    </xf>
    <xf numFmtId="0" fontId="27" fillId="3" borderId="0" xfId="0" applyFont="1" applyFill="1" applyAlignment="1">
      <alignment horizontal="center" vertical="center"/>
    </xf>
    <xf numFmtId="0" fontId="35" fillId="0" borderId="0" xfId="0" applyFont="1"/>
    <xf numFmtId="0" fontId="36" fillId="11" borderId="0" xfId="0" applyFont="1" applyFill="1" applyAlignment="1">
      <alignment horizontal="center" vertical="center"/>
    </xf>
    <xf numFmtId="0" fontId="36" fillId="3" borderId="0" xfId="0" applyFont="1" applyFill="1" applyAlignment="1">
      <alignment horizontal="center" vertical="center"/>
    </xf>
    <xf numFmtId="0" fontId="42" fillId="5" borderId="2" xfId="0" applyFont="1" applyFill="1" applyBorder="1" applyAlignment="1">
      <alignment horizontal="left" vertical="center" indent="1"/>
    </xf>
    <xf numFmtId="0" fontId="42" fillId="3" borderId="2" xfId="0" applyFont="1" applyFill="1" applyBorder="1" applyAlignment="1">
      <alignment horizontal="left" vertical="center" indent="1"/>
    </xf>
    <xf numFmtId="0" fontId="43" fillId="5" borderId="2" xfId="0" applyFont="1" applyFill="1" applyBorder="1" applyAlignment="1">
      <alignment horizontal="left" vertical="center" indent="1"/>
    </xf>
    <xf numFmtId="0" fontId="44" fillId="3" borderId="2" xfId="0" applyFont="1" applyFill="1" applyBorder="1" applyAlignment="1">
      <alignment horizontal="left" vertical="center" indent="1"/>
    </xf>
    <xf numFmtId="0" fontId="45" fillId="5" borderId="2" xfId="0" applyFont="1" applyFill="1" applyBorder="1" applyAlignment="1">
      <alignment horizontal="left" vertical="center" indent="1"/>
    </xf>
    <xf numFmtId="0" fontId="46" fillId="3" borderId="2" xfId="0" applyFont="1" applyFill="1" applyBorder="1" applyAlignment="1">
      <alignment horizontal="left" vertical="center" indent="1"/>
    </xf>
    <xf numFmtId="0" fontId="46" fillId="5" borderId="2" xfId="0" applyFont="1" applyFill="1" applyBorder="1" applyAlignment="1">
      <alignment horizontal="left" vertical="center" indent="1"/>
    </xf>
    <xf numFmtId="0" fontId="44" fillId="5" borderId="2" xfId="0" applyFont="1" applyFill="1" applyBorder="1" applyAlignment="1">
      <alignment horizontal="left" vertical="center" indent="1"/>
    </xf>
    <xf numFmtId="0" fontId="43" fillId="3" borderId="2" xfId="0" applyFont="1" applyFill="1" applyBorder="1" applyAlignment="1">
      <alignment horizontal="left" vertical="center" indent="1"/>
    </xf>
    <xf numFmtId="0" fontId="42" fillId="5" borderId="1" xfId="0" applyFont="1" applyFill="1" applyBorder="1" applyAlignment="1">
      <alignment horizontal="left" vertical="center" indent="1"/>
    </xf>
    <xf numFmtId="0" fontId="39" fillId="2" borderId="1" xfId="0" applyFont="1" applyFill="1" applyBorder="1" applyAlignment="1">
      <alignment horizontal="center" vertical="center" wrapText="1"/>
    </xf>
    <xf numFmtId="0" fontId="52" fillId="0" borderId="0" xfId="0" applyFont="1"/>
    <xf numFmtId="0" fontId="41" fillId="12" borderId="0" xfId="0" applyFont="1" applyFill="1" applyAlignment="1">
      <alignment horizontal="center" vertical="center"/>
    </xf>
    <xf numFmtId="0" fontId="41" fillId="10" borderId="0" xfId="0" applyFont="1" applyFill="1" applyAlignment="1">
      <alignment horizontal="center" vertical="center"/>
    </xf>
    <xf numFmtId="0" fontId="41" fillId="8" borderId="0" xfId="0" applyFont="1" applyFill="1" applyAlignment="1">
      <alignment horizontal="center" vertical="center"/>
    </xf>
    <xf numFmtId="0" fontId="41" fillId="9" borderId="0" xfId="0" applyFont="1" applyFill="1" applyAlignment="1">
      <alignment horizontal="center" vertical="center"/>
    </xf>
    <xf numFmtId="0" fontId="41" fillId="7" borderId="0" xfId="0" applyFont="1" applyFill="1" applyAlignment="1">
      <alignment horizontal="center" vertical="center"/>
    </xf>
    <xf numFmtId="0" fontId="53" fillId="11" borderId="3" xfId="0" applyFont="1" applyFill="1" applyBorder="1" applyAlignment="1">
      <alignment horizontal="left" vertical="center" wrapText="1" indent="1"/>
    </xf>
    <xf numFmtId="0" fontId="53" fillId="0" borderId="0" xfId="0" applyFont="1" applyAlignment="1">
      <alignment horizontal="left" vertical="top" wrapText="1"/>
    </xf>
    <xf numFmtId="0" fontId="4" fillId="0" borderId="0" xfId="0" applyFont="1" applyAlignment="1">
      <alignment horizontal="center" vertical="center"/>
    </xf>
    <xf numFmtId="0" fontId="54" fillId="0" borderId="0" xfId="0" applyFont="1" applyAlignment="1">
      <alignment horizontal="left" vertical="center"/>
    </xf>
    <xf numFmtId="0" fontId="0" fillId="0" borderId="5" xfId="0" applyBorder="1"/>
    <xf numFmtId="0" fontId="53" fillId="0" borderId="5" xfId="0" applyFont="1" applyBorder="1" applyAlignment="1">
      <alignment horizontal="left" vertical="top" wrapText="1"/>
    </xf>
    <xf numFmtId="0" fontId="0" fillId="0" borderId="4" xfId="0" applyBorder="1"/>
    <xf numFmtId="0" fontId="53" fillId="0" borderId="4" xfId="0" applyFont="1" applyBorder="1" applyAlignment="1">
      <alignment horizontal="left" vertical="top" wrapText="1"/>
    </xf>
    <xf numFmtId="0" fontId="48" fillId="4" borderId="0" xfId="0" applyFont="1" applyFill="1" applyAlignment="1" applyProtection="1">
      <alignment horizontal="left" vertical="center" indent="1"/>
      <protection locked="0"/>
    </xf>
    <xf numFmtId="14" fontId="9" fillId="4" borderId="0" xfId="0" applyNumberFormat="1" applyFont="1" applyFill="1" applyAlignment="1" applyProtection="1">
      <alignment horizontal="left" vertical="center" indent="1"/>
      <protection locked="0"/>
    </xf>
    <xf numFmtId="0" fontId="14" fillId="4" borderId="2"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9" fillId="4" borderId="0" xfId="0" applyFont="1" applyFill="1" applyAlignment="1" applyProtection="1">
      <alignment horizontal="left" vertical="center" indent="1"/>
      <protection locked="0"/>
    </xf>
    <xf numFmtId="0" fontId="40" fillId="2" borderId="0" xfId="0" applyFont="1" applyFill="1" applyAlignment="1">
      <alignment horizontal="left" vertical="center"/>
    </xf>
    <xf numFmtId="0" fontId="11" fillId="2" borderId="0" xfId="0" applyFont="1" applyFill="1" applyAlignment="1">
      <alignment horizontal="left" vertical="center"/>
    </xf>
    <xf numFmtId="0" fontId="49" fillId="4" borderId="0" xfId="0" applyFont="1" applyFill="1" applyAlignment="1" applyProtection="1">
      <alignment horizontal="left" vertical="center" wrapText="1" indent="1"/>
      <protection locked="0"/>
    </xf>
    <xf numFmtId="0" fontId="12" fillId="4" borderId="0" xfId="0" applyFont="1" applyFill="1" applyAlignment="1" applyProtection="1">
      <alignment horizontal="left" vertical="center" wrapText="1" indent="1"/>
      <protection locked="0"/>
    </xf>
    <xf numFmtId="0" fontId="39" fillId="2" borderId="1" xfId="0" applyFont="1" applyFill="1" applyBorder="1" applyAlignment="1">
      <alignment horizontal="left" vertical="center" wrapText="1" indent="1"/>
    </xf>
    <xf numFmtId="0" fontId="2" fillId="5" borderId="2" xfId="0" applyFont="1" applyFill="1" applyBorder="1" applyAlignment="1">
      <alignment horizontal="left" vertical="center" wrapText="1" indent="1"/>
    </xf>
    <xf numFmtId="0" fontId="2" fillId="3" borderId="2" xfId="0" applyFont="1" applyFill="1" applyBorder="1" applyAlignment="1">
      <alignment horizontal="left" vertical="center" wrapText="1" indent="1"/>
    </xf>
    <xf numFmtId="0" fontId="1" fillId="6" borderId="0" xfId="0" applyFont="1" applyFill="1" applyAlignment="1">
      <alignment horizontal="center" vertical="center" wrapText="1"/>
    </xf>
    <xf numFmtId="0" fontId="16" fillId="0" borderId="0" xfId="0" applyFont="1" applyAlignment="1">
      <alignment horizontal="center" vertical="center" wrapText="1"/>
    </xf>
    <xf numFmtId="0" fontId="2" fillId="5" borderId="1" xfId="0" applyFont="1" applyFill="1" applyBorder="1" applyAlignment="1">
      <alignment horizontal="left" vertical="center" wrapText="1" indent="1"/>
    </xf>
    <xf numFmtId="0" fontId="41" fillId="6" borderId="0" xfId="0" applyFont="1" applyFill="1" applyAlignment="1">
      <alignment horizontal="right" vertical="center" indent="1"/>
    </xf>
    <xf numFmtId="0" fontId="6" fillId="0" borderId="0" xfId="0" applyFont="1" applyAlignment="1">
      <alignment horizontal="left" vertical="center"/>
    </xf>
    <xf numFmtId="0" fontId="7" fillId="0" borderId="0" xfId="0" applyFont="1" applyAlignment="1">
      <alignment horizontal="center" vertical="center"/>
    </xf>
    <xf numFmtId="0" fontId="56" fillId="0" borderId="0" xfId="0" applyFont="1" applyAlignment="1">
      <alignment horizontal="left" vertical="center"/>
    </xf>
    <xf numFmtId="0" fontId="53" fillId="0" borderId="0" xfId="0" applyFont="1" applyAlignment="1">
      <alignment horizontal="left" vertical="top" wrapText="1"/>
    </xf>
    <xf numFmtId="0" fontId="3" fillId="2" borderId="0" xfId="0" applyFont="1" applyFill="1" applyAlignment="1">
      <alignment horizontal="left" vertical="center"/>
    </xf>
    <xf numFmtId="0" fontId="51" fillId="0" borderId="0" xfId="0" applyFont="1" applyAlignment="1">
      <alignment horizontal="left" vertical="center"/>
    </xf>
    <xf numFmtId="0" fontId="17" fillId="6" borderId="0" xfId="0" applyFont="1" applyFill="1" applyAlignment="1">
      <alignment horizontal="center" vertical="center"/>
    </xf>
    <xf numFmtId="0" fontId="38" fillId="2" borderId="0" xfId="0" applyFont="1" applyFill="1" applyAlignment="1">
      <alignment horizontal="center" vertical="center"/>
    </xf>
    <xf numFmtId="0" fontId="18" fillId="2" borderId="0" xfId="0" applyFont="1" applyFill="1" applyAlignment="1">
      <alignment horizontal="center" vertical="center"/>
    </xf>
    <xf numFmtId="0" fontId="0" fillId="2" borderId="0" xfId="0" applyFill="1"/>
    <xf numFmtId="0" fontId="20" fillId="7" borderId="0" xfId="0" applyFont="1" applyFill="1" applyAlignment="1">
      <alignment horizontal="center" vertical="center"/>
    </xf>
    <xf numFmtId="0" fontId="5" fillId="0" borderId="0" xfId="0" applyFont="1" applyAlignment="1">
      <alignment horizontal="center" vertical="center"/>
    </xf>
    <xf numFmtId="0" fontId="19" fillId="4" borderId="0" xfId="0" applyFont="1" applyFill="1" applyAlignment="1">
      <alignment horizontal="left" vertical="center" wrapText="1" indent="1"/>
    </xf>
    <xf numFmtId="0" fontId="23" fillId="2" borderId="0" xfId="0" applyFont="1" applyFill="1" applyAlignment="1">
      <alignment horizontal="left" vertical="center"/>
    </xf>
    <xf numFmtId="0" fontId="24" fillId="11" borderId="0" xfId="0" applyFont="1" applyFill="1" applyAlignment="1">
      <alignment horizontal="left" vertical="center"/>
    </xf>
    <xf numFmtId="0" fontId="28" fillId="3" borderId="0" xfId="0" applyFont="1" applyFill="1" applyAlignment="1">
      <alignment horizontal="left" vertical="center"/>
    </xf>
    <xf numFmtId="0" fontId="29" fillId="11" borderId="0" xfId="0" applyFont="1" applyFill="1" applyAlignment="1">
      <alignment horizontal="left" vertical="center"/>
    </xf>
    <xf numFmtId="0" fontId="30" fillId="3" borderId="0" xfId="0" applyFont="1" applyFill="1" applyAlignment="1">
      <alignment horizontal="left" vertical="center"/>
    </xf>
    <xf numFmtId="0" fontId="29" fillId="3" borderId="0" xfId="0" applyFont="1" applyFill="1" applyAlignment="1">
      <alignment horizontal="left" vertical="center"/>
    </xf>
    <xf numFmtId="0" fontId="31" fillId="11" borderId="0" xfId="0" applyFont="1" applyFill="1" applyAlignment="1">
      <alignment horizontal="left" vertical="center"/>
    </xf>
    <xf numFmtId="0" fontId="31" fillId="3" borderId="0" xfId="0" applyFont="1" applyFill="1" applyAlignment="1">
      <alignment horizontal="left" vertical="center"/>
    </xf>
    <xf numFmtId="0" fontId="33" fillId="0" borderId="0" xfId="0" applyFont="1" applyAlignment="1">
      <alignment horizontal="left" vertical="center" wrapText="1" indent="1"/>
    </xf>
    <xf numFmtId="0" fontId="34" fillId="0" borderId="0" xfId="0" applyFont="1" applyAlignment="1">
      <alignment horizontal="center" vertical="center"/>
    </xf>
    <xf numFmtId="0" fontId="20" fillId="10" borderId="0" xfId="0" applyFont="1" applyFill="1" applyAlignment="1">
      <alignment horizontal="left" vertical="center"/>
    </xf>
    <xf numFmtId="0" fontId="20" fillId="8" borderId="0" xfId="0" applyFont="1" applyFill="1" applyAlignment="1">
      <alignment horizontal="left" vertical="center"/>
    </xf>
    <xf numFmtId="0" fontId="20" fillId="6" borderId="0" xfId="0" applyFont="1" applyFill="1" applyAlignment="1">
      <alignment horizontal="left" vertical="center"/>
    </xf>
    <xf numFmtId="0" fontId="2" fillId="11" borderId="0" xfId="0" applyFont="1" applyFill="1" applyAlignment="1">
      <alignment horizontal="left" vertical="top" wrapText="1" indent="1"/>
    </xf>
    <xf numFmtId="0" fontId="47" fillId="4" borderId="0" xfId="0" applyFont="1" applyFill="1" applyAlignment="1" applyProtection="1">
      <alignment horizontal="left" vertical="top" wrapText="1" indent="1"/>
      <protection locked="0"/>
    </xf>
    <xf numFmtId="0" fontId="32" fillId="4" borderId="0" xfId="0" applyFont="1" applyFill="1" applyAlignment="1" applyProtection="1">
      <alignment horizontal="left" vertical="top" wrapText="1" indent="1"/>
      <protection locked="0"/>
    </xf>
    <xf numFmtId="0" fontId="13" fillId="2" borderId="1" xfId="0" applyFont="1" applyFill="1" applyBorder="1" applyAlignment="1">
      <alignment horizontal="left" vertical="center" wrapText="1" indent="1"/>
    </xf>
    <xf numFmtId="0" fontId="50" fillId="0" borderId="0" xfId="0" applyFont="1" applyAlignment="1">
      <alignment horizontal="left" vertical="center" wrapText="1"/>
    </xf>
    <xf numFmtId="0" fontId="37" fillId="0" borderId="0" xfId="0" applyFont="1" applyAlignment="1">
      <alignment horizontal="center" vertical="center"/>
    </xf>
    <xf numFmtId="0" fontId="0" fillId="0" borderId="0" xfId="0" applyAlignment="1">
      <alignment horizontal="left" vertical="center"/>
    </xf>
    <xf numFmtId="0" fontId="57" fillId="0" borderId="0" xfId="0" applyFont="1" applyAlignment="1">
      <alignment horizontal="left" vertical="center"/>
    </xf>
    <xf numFmtId="0" fontId="59" fillId="0" borderId="0" xfId="0" applyFont="1" applyAlignment="1">
      <alignment horizontal="left" vertical="center"/>
    </xf>
  </cellXfs>
  <cellStyles count="1">
    <cellStyle name="Normal" xfId="0" builtinId="0"/>
  </cellStyles>
  <dxfs count="12">
    <dxf>
      <fill>
        <patternFill>
          <bgColor rgb="FFEADCEC"/>
        </patternFill>
      </fill>
    </dxf>
    <dxf>
      <fill>
        <patternFill>
          <bgColor rgb="FFD7E8DC"/>
        </patternFill>
      </fill>
    </dxf>
    <dxf>
      <fill>
        <patternFill>
          <bgColor rgb="FFEAEDF1"/>
        </patternFill>
      </fill>
    </dxf>
    <dxf>
      <fill>
        <patternFill>
          <bgColor rgb="FFDCE8F0"/>
        </patternFill>
      </fill>
    </dxf>
    <dxf>
      <fill>
        <patternFill>
          <bgColor rgb="FFD6E5EA"/>
        </patternFill>
      </fill>
    </dxf>
    <dxf>
      <fill>
        <patternFill>
          <bgColor rgb="FFFFFFFF"/>
        </patternFill>
      </fill>
    </dxf>
    <dxf>
      <fill>
        <patternFill>
          <bgColor rgb="FFEADCEC"/>
        </patternFill>
      </fill>
    </dxf>
    <dxf>
      <fill>
        <patternFill>
          <bgColor rgb="FFD7E8DC"/>
        </patternFill>
      </fill>
    </dxf>
    <dxf>
      <fill>
        <patternFill>
          <bgColor rgb="FFEAEDF1"/>
        </patternFill>
      </fill>
    </dxf>
    <dxf>
      <fill>
        <patternFill>
          <bgColor rgb="FFDCE8F0"/>
        </patternFill>
      </fill>
    </dxf>
    <dxf>
      <fill>
        <patternFill>
          <bgColor rgb="FFD6E5EA"/>
        </patternFill>
      </fill>
    </dxf>
    <dxf>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B9913A"/>
      <rgbColor rgb="FF800080"/>
      <rgbColor rgb="FF2A6B87"/>
      <rgbColor rgb="FFCCCCCC"/>
      <rgbColor rgb="FF888888"/>
      <rgbColor rgb="FF7A8DA8"/>
      <rgbColor rgb="FF7B4FAA"/>
      <rgbColor rgb="FFFFF8E7"/>
      <rgbColor rgb="FFDCE8F0"/>
      <rgbColor rgb="FF660066"/>
      <rgbColor rgb="FFFF8080"/>
      <rgbColor rgb="FF1A4FA8"/>
      <rgbColor rgb="FFC8D4E0"/>
      <rgbColor rgb="FF000080"/>
      <rgbColor rgb="FFFF00FF"/>
      <rgbColor rgb="FFFFFF00"/>
      <rgbColor rgb="FF00FFFF"/>
      <rgbColor rgb="FF800080"/>
      <rgbColor rgb="FF800000"/>
      <rgbColor rgb="FF008080"/>
      <rgbColor rgb="FF0000FF"/>
      <rgbColor rgb="FF00CCFF"/>
      <rgbColor rgb="FFD6E5EA"/>
      <rgbColor rgb="FFD7E8DC"/>
      <rgbColor rgb="FFF7F9FC"/>
      <rgbColor rgb="FFD8DCE3"/>
      <rgbColor rgb="FFEAEDF1"/>
      <rgbColor rgb="FFF4F6FA"/>
      <rgbColor rgb="FFEADCEC"/>
      <rgbColor rgb="FF3A6EA5"/>
      <rgbColor rgb="FF33CCCC"/>
      <rgbColor rgb="FF99CC00"/>
      <rgbColor rgb="FFFFCC00"/>
      <rgbColor rgb="FFFF9900"/>
      <rgbColor rgb="FFFF6600"/>
      <rgbColor rgb="FF5A6070"/>
      <rgbColor rgb="FF8B95A8"/>
      <rgbColor rgb="FF1A3A5C"/>
      <rgbColor rgb="FF2E7A6A"/>
      <rgbColor rgb="FF003300"/>
      <rgbColor rgb="FF1A2744"/>
      <rgbColor rgb="FF993300"/>
      <rgbColor rgb="FF993366"/>
      <rgbColor rgb="FF333399"/>
      <rgbColor rgb="FF2D3748"/>
      <rgbColor rgb="00003366"/>
      <rgbColor rgb="00339966"/>
      <rgbColor rgb="00003300"/>
      <rgbColor rgb="00333300"/>
      <rgbColor rgb="00993300"/>
      <rgbColor rgb="00993366"/>
      <rgbColor rgb="00333399"/>
      <rgbColor rgb="00333333"/>
    </indexedColors>
    <mruColors>
      <color rgb="FFB99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A2744"/>
    <pageSetUpPr fitToPage="1"/>
  </sheetPr>
  <dimension ref="A1:D29"/>
  <sheetViews>
    <sheetView showGridLines="0" tabSelected="1" zoomScaleNormal="100" workbookViewId="0">
      <selection activeCell="E10" sqref="E10"/>
    </sheetView>
  </sheetViews>
  <sheetFormatPr defaultColWidth="8.6640625" defaultRowHeight="14.25" x14ac:dyDescent="0.45"/>
  <cols>
    <col min="1" max="1" width="4" customWidth="1"/>
    <col min="2" max="2" width="6" customWidth="1"/>
    <col min="3" max="3" width="90" customWidth="1"/>
    <col min="4" max="4" width="4" customWidth="1"/>
  </cols>
  <sheetData>
    <row r="1" spans="1:4" ht="36" customHeight="1" x14ac:dyDescent="0.45">
      <c r="A1" s="58" t="s">
        <v>0</v>
      </c>
      <c r="B1" s="58"/>
      <c r="C1" s="58"/>
      <c r="D1" s="58"/>
    </row>
    <row r="2" spans="1:4" ht="7.5" customHeight="1" x14ac:dyDescent="0.45"/>
    <row r="3" spans="1:4" ht="21.75" customHeight="1" x14ac:dyDescent="0.45">
      <c r="B3" s="71" t="s">
        <v>1</v>
      </c>
      <c r="C3" s="71"/>
    </row>
    <row r="4" spans="1:4" ht="49.5" customHeight="1" x14ac:dyDescent="0.45">
      <c r="B4" s="72" t="s">
        <v>2</v>
      </c>
      <c r="C4" s="72"/>
    </row>
    <row r="5" spans="1:4" ht="12" customHeight="1" x14ac:dyDescent="0.45"/>
    <row r="6" spans="1:4" ht="25.5" customHeight="1" x14ac:dyDescent="0.45">
      <c r="B6" s="73" t="s">
        <v>3</v>
      </c>
      <c r="C6" s="73"/>
    </row>
    <row r="7" spans="1:4" ht="32.25" customHeight="1" x14ac:dyDescent="0.45">
      <c r="B7" s="47" t="s">
        <v>4</v>
      </c>
      <c r="C7" s="48" t="s">
        <v>5</v>
      </c>
    </row>
    <row r="8" spans="1:4" ht="37.5" customHeight="1" thickBot="1" x14ac:dyDescent="0.5">
      <c r="B8" s="49"/>
      <c r="C8" s="50" t="s">
        <v>6</v>
      </c>
    </row>
    <row r="9" spans="1:4" ht="6" customHeight="1" x14ac:dyDescent="0.45"/>
    <row r="10" spans="1:4" ht="21.75" customHeight="1" x14ac:dyDescent="0.45">
      <c r="B10" s="47" t="s">
        <v>7</v>
      </c>
      <c r="C10" s="48" t="s">
        <v>8</v>
      </c>
    </row>
    <row r="11" spans="1:4" ht="51" customHeight="1" thickBot="1" x14ac:dyDescent="0.5">
      <c r="B11" s="49"/>
      <c r="C11" s="50" t="s">
        <v>9</v>
      </c>
    </row>
    <row r="12" spans="1:4" ht="6" customHeight="1" x14ac:dyDescent="0.45"/>
    <row r="13" spans="1:4" ht="21.75" customHeight="1" x14ac:dyDescent="0.45">
      <c r="B13" s="47" t="s">
        <v>10</v>
      </c>
      <c r="C13" s="48" t="s">
        <v>11</v>
      </c>
    </row>
    <row r="14" spans="1:4" ht="51.75" customHeight="1" thickBot="1" x14ac:dyDescent="0.5">
      <c r="B14" s="51"/>
      <c r="C14" s="52" t="s">
        <v>12</v>
      </c>
    </row>
    <row r="15" spans="1:4" ht="6" customHeight="1" x14ac:dyDescent="0.45"/>
    <row r="16" spans="1:4" ht="21.75" customHeight="1" x14ac:dyDescent="0.45">
      <c r="B16" s="47" t="s">
        <v>13</v>
      </c>
      <c r="C16" s="48" t="s">
        <v>14</v>
      </c>
    </row>
    <row r="17" spans="1:4" ht="47.25" customHeight="1" x14ac:dyDescent="0.45">
      <c r="C17" s="46" t="s">
        <v>15</v>
      </c>
    </row>
    <row r="18" spans="1:4" ht="4.5" customHeight="1" x14ac:dyDescent="0.45"/>
    <row r="19" spans="1:4" ht="7.5" customHeight="1" x14ac:dyDescent="0.45"/>
    <row r="20" spans="1:4" ht="25.5" customHeight="1" x14ac:dyDescent="0.45">
      <c r="B20" s="73" t="s">
        <v>16</v>
      </c>
      <c r="C20" s="73"/>
    </row>
    <row r="21" spans="1:4" ht="25.05" customHeight="1" x14ac:dyDescent="0.45">
      <c r="B21" s="102" t="s">
        <v>133</v>
      </c>
      <c r="C21" s="101"/>
    </row>
    <row r="22" spans="1:4" ht="25.05" customHeight="1" x14ac:dyDescent="0.45">
      <c r="B22" s="102" t="s">
        <v>137</v>
      </c>
      <c r="C22" s="101"/>
    </row>
    <row r="23" spans="1:4" ht="25.05" customHeight="1" x14ac:dyDescent="0.45">
      <c r="B23" s="103" t="s">
        <v>134</v>
      </c>
      <c r="C23" s="101"/>
    </row>
    <row r="24" spans="1:4" ht="25.05" customHeight="1" x14ac:dyDescent="0.45">
      <c r="B24" s="103" t="s">
        <v>135</v>
      </c>
      <c r="C24" s="101"/>
    </row>
    <row r="25" spans="1:4" ht="25.05" customHeight="1" x14ac:dyDescent="0.45">
      <c r="B25" s="103" t="s">
        <v>136</v>
      </c>
      <c r="C25" s="101"/>
    </row>
    <row r="26" spans="1:4" ht="6.75" customHeight="1" x14ac:dyDescent="0.45"/>
    <row r="27" spans="1:4" ht="21.75" customHeight="1" x14ac:dyDescent="0.45">
      <c r="B27" s="69" t="s">
        <v>17</v>
      </c>
      <c r="C27" s="69"/>
    </row>
    <row r="28" spans="1:4" ht="6" customHeight="1" x14ac:dyDescent="0.45"/>
    <row r="29" spans="1:4" ht="21.75" customHeight="1" x14ac:dyDescent="0.45">
      <c r="A29" s="70" t="s">
        <v>18</v>
      </c>
      <c r="B29" s="70"/>
      <c r="C29" s="70"/>
      <c r="D29" s="70"/>
    </row>
  </sheetData>
  <sheetProtection sheet="1" objects="1" scenarios="1" selectLockedCells="1"/>
  <mergeCells count="12">
    <mergeCell ref="B27:C27"/>
    <mergeCell ref="A29:D29"/>
    <mergeCell ref="A1:D1"/>
    <mergeCell ref="B3:C3"/>
    <mergeCell ref="B4:C4"/>
    <mergeCell ref="B6:C6"/>
    <mergeCell ref="B20:C20"/>
    <mergeCell ref="B21:C21"/>
    <mergeCell ref="B22:C22"/>
    <mergeCell ref="B23:C23"/>
    <mergeCell ref="B24:C24"/>
    <mergeCell ref="B25:C25"/>
  </mergeCells>
  <pageMargins left="0.25" right="0.25" top="0.75" bottom="0.25" header="0.3" footer="0.3"/>
  <pageSetup paperSize="9" scale="97" fitToHeight="0" orientation="portrait" horizontalDpi="300" verticalDpi="300" r:id="rId1"/>
  <ignoredErrors>
    <ignoredError sqref="B10 B13 B16 B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9913A"/>
  </sheetPr>
  <dimension ref="A1:T37"/>
  <sheetViews>
    <sheetView showGridLines="0" zoomScale="96" zoomScaleNormal="96" workbookViewId="0">
      <selection activeCell="E12" sqref="E12"/>
    </sheetView>
  </sheetViews>
  <sheetFormatPr defaultColWidth="8.6640625" defaultRowHeight="14.25" x14ac:dyDescent="0.45"/>
  <cols>
    <col min="1" max="2" width="4.46484375" customWidth="1"/>
    <col min="3" max="3" width="42" customWidth="1"/>
    <col min="4" max="4" width="5" customWidth="1"/>
    <col min="5" max="5" width="18" customWidth="1"/>
    <col min="6" max="6" width="8" customWidth="1"/>
    <col min="7" max="7" width="19" customWidth="1"/>
    <col min="8" max="8" width="2" customWidth="1"/>
    <col min="9" max="10" width="8.3984375" customWidth="1"/>
    <col min="11" max="11" width="13" hidden="1" customWidth="1"/>
    <col min="12" max="16" width="8.3984375" customWidth="1"/>
    <col min="17" max="20" width="13" hidden="1" customWidth="1"/>
  </cols>
  <sheetData>
    <row r="1" spans="1:20" ht="27.75" customHeight="1" x14ac:dyDescent="0.45">
      <c r="A1" s="58" t="s">
        <v>19</v>
      </c>
      <c r="B1" s="58"/>
      <c r="C1" s="58"/>
      <c r="D1" s="58"/>
      <c r="E1" s="58"/>
      <c r="F1" s="58"/>
      <c r="G1" s="58"/>
      <c r="H1" s="58"/>
    </row>
    <row r="2" spans="1:20" ht="3.75" customHeight="1" x14ac:dyDescent="0.45">
      <c r="A2" s="1"/>
      <c r="B2" s="1"/>
      <c r="C2" s="1"/>
      <c r="D2" s="1"/>
      <c r="E2" s="1"/>
      <c r="F2" s="1"/>
      <c r="G2" s="1"/>
      <c r="H2" s="1"/>
    </row>
    <row r="3" spans="1:20" ht="21.75" customHeight="1" x14ac:dyDescent="0.45">
      <c r="B3" s="2" t="s">
        <v>20</v>
      </c>
      <c r="C3" s="53" t="s">
        <v>21</v>
      </c>
      <c r="D3" s="3"/>
      <c r="E3" s="3"/>
      <c r="F3" s="2" t="s">
        <v>22</v>
      </c>
      <c r="G3" s="54" t="s">
        <v>23</v>
      </c>
    </row>
    <row r="4" spans="1:20" ht="3.75" customHeight="1" x14ac:dyDescent="0.45"/>
    <row r="5" spans="1:20" ht="18" customHeight="1" x14ac:dyDescent="0.45">
      <c r="A5" s="59" t="s">
        <v>24</v>
      </c>
      <c r="B5" s="59"/>
      <c r="C5" s="59"/>
      <c r="D5" s="59"/>
      <c r="E5" s="59"/>
      <c r="F5" s="59"/>
      <c r="G5" s="59"/>
      <c r="H5" s="59"/>
    </row>
    <row r="6" spans="1:20" ht="31.5" customHeight="1" x14ac:dyDescent="0.45">
      <c r="A6" s="60" t="s">
        <v>25</v>
      </c>
      <c r="B6" s="61"/>
      <c r="C6" s="61"/>
      <c r="D6" s="61"/>
      <c r="E6" s="61"/>
      <c r="F6" s="61"/>
      <c r="G6" s="61"/>
      <c r="H6" s="61"/>
    </row>
    <row r="7" spans="1:20" ht="6" customHeight="1" x14ac:dyDescent="0.45"/>
    <row r="8" spans="1:20" ht="21" customHeight="1" x14ac:dyDescent="0.45">
      <c r="A8" s="38" t="s">
        <v>26</v>
      </c>
      <c r="B8" s="62" t="s">
        <v>27</v>
      </c>
      <c r="C8" s="62"/>
      <c r="D8" s="62"/>
      <c r="E8" s="38" t="s">
        <v>28</v>
      </c>
      <c r="F8" s="38" t="s">
        <v>29</v>
      </c>
      <c r="G8" s="38" t="s">
        <v>30</v>
      </c>
      <c r="H8" s="4"/>
    </row>
    <row r="9" spans="1:20" ht="27" customHeight="1" x14ac:dyDescent="0.45">
      <c r="A9" s="5">
        <v>1</v>
      </c>
      <c r="B9" s="63" t="s">
        <v>31</v>
      </c>
      <c r="C9" s="63"/>
      <c r="D9" s="63"/>
      <c r="E9" s="55"/>
      <c r="F9" s="5" t="str">
        <f t="shared" ref="F9:F33" si="0">IF(OR(K9="",K9="ERR"),"",((K9-1)*3))</f>
        <v/>
      </c>
      <c r="G9" s="28" t="s">
        <v>32</v>
      </c>
      <c r="H9" s="6"/>
      <c r="K9" s="7" t="str">
        <f>IFERROR(MATCH(E9,Config!$B$2:$B$6,0),"")</f>
        <v/>
      </c>
      <c r="Q9" s="8" t="str">
        <f>IF(K9=5,"Q1","")</f>
        <v/>
      </c>
      <c r="R9" s="8" t="str">
        <f>IF(AND(ISNUMBER(K9),K9&lt;=2),"Q1","")</f>
        <v/>
      </c>
      <c r="S9" s="8" t="s">
        <v>32</v>
      </c>
      <c r="T9" s="8" t="str">
        <f t="shared" ref="T9:T33" si="1">IF(OR(K9="",K9="ERR"),"",((K9-1)*3))</f>
        <v/>
      </c>
    </row>
    <row r="10" spans="1:20" ht="22.05" customHeight="1" x14ac:dyDescent="0.45">
      <c r="A10" s="9">
        <v>2</v>
      </c>
      <c r="B10" s="64" t="s">
        <v>33</v>
      </c>
      <c r="C10" s="64"/>
      <c r="D10" s="64"/>
      <c r="E10" s="55"/>
      <c r="F10" s="9" t="str">
        <f t="shared" si="0"/>
        <v/>
      </c>
      <c r="G10" s="29" t="s">
        <v>32</v>
      </c>
      <c r="H10" s="10"/>
      <c r="K10" s="7" t="str">
        <f>IFERROR(MATCH(E10,Config!$B$2:$B$6,0),"")</f>
        <v/>
      </c>
      <c r="Q10" s="8" t="str">
        <f>IF(K10=5,"Q2","")</f>
        <v/>
      </c>
      <c r="R10" s="8" t="str">
        <f>IF(AND(ISNUMBER(K10),K10&lt;=2),"Q2","")</f>
        <v/>
      </c>
      <c r="S10" s="8" t="s">
        <v>32</v>
      </c>
      <c r="T10" s="8" t="str">
        <f t="shared" si="1"/>
        <v/>
      </c>
    </row>
    <row r="11" spans="1:20" ht="22.05" customHeight="1" x14ac:dyDescent="0.45">
      <c r="A11" s="5">
        <v>3</v>
      </c>
      <c r="B11" s="63" t="s">
        <v>34</v>
      </c>
      <c r="C11" s="63"/>
      <c r="D11" s="63"/>
      <c r="E11" s="55"/>
      <c r="F11" s="5" t="str">
        <f t="shared" si="0"/>
        <v/>
      </c>
      <c r="G11" s="30" t="s">
        <v>35</v>
      </c>
      <c r="H11" s="6"/>
      <c r="K11" s="7" t="str">
        <f>IFERROR(MATCH(E11,Config!$B$2:$B$6,0),"")</f>
        <v/>
      </c>
      <c r="Q11" s="8" t="str">
        <f>IF(K11=5,"Q3","")</f>
        <v/>
      </c>
      <c r="R11" s="8" t="str">
        <f>IF(AND(ISNUMBER(K11),K11&lt;=2),"Q3","")</f>
        <v/>
      </c>
      <c r="S11" s="8" t="s">
        <v>35</v>
      </c>
      <c r="T11" s="8" t="str">
        <f t="shared" si="1"/>
        <v/>
      </c>
    </row>
    <row r="12" spans="1:20" ht="22.05" customHeight="1" x14ac:dyDescent="0.45">
      <c r="A12" s="9">
        <v>4</v>
      </c>
      <c r="B12" s="64" t="s">
        <v>36</v>
      </c>
      <c r="C12" s="64"/>
      <c r="D12" s="64"/>
      <c r="E12" s="55"/>
      <c r="F12" s="9" t="str">
        <f t="shared" si="0"/>
        <v/>
      </c>
      <c r="G12" s="31" t="s">
        <v>37</v>
      </c>
      <c r="H12" s="10"/>
      <c r="K12" s="7" t="str">
        <f>IFERROR(MATCH(E12,Config!$B$2:$B$6,0),"")</f>
        <v/>
      </c>
      <c r="Q12" s="8" t="str">
        <f>IF(K12=5,"Q4","")</f>
        <v/>
      </c>
      <c r="R12" s="8" t="str">
        <f>IF(AND(ISNUMBER(K12),K12&lt;=2),"Q4","")</f>
        <v/>
      </c>
      <c r="S12" s="8" t="s">
        <v>37</v>
      </c>
      <c r="T12" s="8" t="str">
        <f t="shared" si="1"/>
        <v/>
      </c>
    </row>
    <row r="13" spans="1:20" ht="22.05" customHeight="1" x14ac:dyDescent="0.45">
      <c r="A13" s="5">
        <v>5</v>
      </c>
      <c r="B13" s="63" t="s">
        <v>38</v>
      </c>
      <c r="C13" s="63"/>
      <c r="D13" s="63"/>
      <c r="E13" s="55"/>
      <c r="F13" s="5" t="str">
        <f t="shared" si="0"/>
        <v/>
      </c>
      <c r="G13" s="32" t="s">
        <v>39</v>
      </c>
      <c r="H13" s="6"/>
      <c r="K13" s="7" t="str">
        <f>IFERROR(MATCH(E13,Config!$B$2:$B$6,0),"")</f>
        <v/>
      </c>
      <c r="Q13" s="8" t="str">
        <f>IF(K13=5,"Q5","")</f>
        <v/>
      </c>
      <c r="R13" s="8" t="str">
        <f>IF(AND(ISNUMBER(K13),K13&lt;=2),"Q5","")</f>
        <v/>
      </c>
      <c r="S13" s="8" t="s">
        <v>39</v>
      </c>
      <c r="T13" s="8" t="str">
        <f t="shared" si="1"/>
        <v/>
      </c>
    </row>
    <row r="14" spans="1:20" ht="22.05" customHeight="1" x14ac:dyDescent="0.45">
      <c r="A14" s="9">
        <v>6</v>
      </c>
      <c r="B14" s="64" t="s">
        <v>40</v>
      </c>
      <c r="C14" s="64"/>
      <c r="D14" s="64"/>
      <c r="E14" s="55"/>
      <c r="F14" s="9" t="str">
        <f t="shared" si="0"/>
        <v/>
      </c>
      <c r="G14" s="33" t="s">
        <v>41</v>
      </c>
      <c r="H14" s="10"/>
      <c r="K14" s="7" t="str">
        <f>IFERROR(MATCH(E14,Config!$B$2:$B$6,0),"")</f>
        <v/>
      </c>
      <c r="Q14" s="8" t="str">
        <f>IF(K14=5,"Q6","")</f>
        <v/>
      </c>
      <c r="R14" s="8" t="str">
        <f>IF(AND(ISNUMBER(K14),K14&lt;=2),"Q6","")</f>
        <v/>
      </c>
      <c r="S14" s="8" t="s">
        <v>41</v>
      </c>
      <c r="T14" s="8" t="str">
        <f t="shared" si="1"/>
        <v/>
      </c>
    </row>
    <row r="15" spans="1:20" ht="22.05" customHeight="1" x14ac:dyDescent="0.45">
      <c r="A15" s="5">
        <v>7</v>
      </c>
      <c r="B15" s="63" t="s">
        <v>42</v>
      </c>
      <c r="C15" s="63"/>
      <c r="D15" s="63"/>
      <c r="E15" s="55"/>
      <c r="F15" s="5" t="str">
        <f t="shared" si="0"/>
        <v/>
      </c>
      <c r="G15" s="34" t="s">
        <v>41</v>
      </c>
      <c r="H15" s="6"/>
      <c r="K15" s="7" t="str">
        <f>IFERROR(MATCH(E15,Config!$B$2:$B$6,0),"")</f>
        <v/>
      </c>
      <c r="Q15" s="8" t="str">
        <f>IF(K15=5,"Q7","")</f>
        <v/>
      </c>
      <c r="R15" s="8" t="str">
        <f>IF(AND(ISNUMBER(K15),K15&lt;=2),"Q7","")</f>
        <v/>
      </c>
      <c r="S15" s="8" t="s">
        <v>41</v>
      </c>
      <c r="T15" s="8" t="str">
        <f t="shared" si="1"/>
        <v/>
      </c>
    </row>
    <row r="16" spans="1:20" ht="22.05" customHeight="1" x14ac:dyDescent="0.45">
      <c r="A16" s="9">
        <v>8</v>
      </c>
      <c r="B16" s="64" t="s">
        <v>43</v>
      </c>
      <c r="C16" s="64"/>
      <c r="D16" s="64"/>
      <c r="E16" s="55"/>
      <c r="F16" s="9" t="str">
        <f t="shared" si="0"/>
        <v/>
      </c>
      <c r="G16" s="33" t="s">
        <v>44</v>
      </c>
      <c r="H16" s="10"/>
      <c r="K16" s="7" t="str">
        <f>IFERROR(MATCH(E16,Config!$B$2:$B$6,0),"")</f>
        <v/>
      </c>
      <c r="Q16" s="8" t="str">
        <f>IF(K16=5,"Q8","")</f>
        <v/>
      </c>
      <c r="R16" s="8" t="str">
        <f>IF(AND(ISNUMBER(K16),K16&lt;=2),"Q8","")</f>
        <v/>
      </c>
      <c r="S16" s="8" t="s">
        <v>44</v>
      </c>
      <c r="T16" s="8" t="str">
        <f t="shared" si="1"/>
        <v/>
      </c>
    </row>
    <row r="17" spans="1:20" ht="22.05" customHeight="1" x14ac:dyDescent="0.45">
      <c r="A17" s="5">
        <v>9</v>
      </c>
      <c r="B17" s="63" t="s">
        <v>45</v>
      </c>
      <c r="C17" s="63"/>
      <c r="D17" s="63"/>
      <c r="E17" s="55"/>
      <c r="F17" s="5" t="str">
        <f t="shared" si="0"/>
        <v/>
      </c>
      <c r="G17" s="28" t="s">
        <v>32</v>
      </c>
      <c r="H17" s="6"/>
      <c r="K17" s="7" t="str">
        <f>IFERROR(MATCH(E17,Config!$B$2:$B$6,0),"")</f>
        <v/>
      </c>
      <c r="Q17" s="8" t="str">
        <f>IF(K17=5,"Q9","")</f>
        <v/>
      </c>
      <c r="R17" s="8" t="str">
        <f>IF(AND(ISNUMBER(K17),K17&lt;=2),"Q9","")</f>
        <v/>
      </c>
      <c r="S17" s="8" t="s">
        <v>32</v>
      </c>
      <c r="T17" s="8" t="str">
        <f t="shared" si="1"/>
        <v/>
      </c>
    </row>
    <row r="18" spans="1:20" ht="22.05" customHeight="1" x14ac:dyDescent="0.45">
      <c r="A18" s="9">
        <v>10</v>
      </c>
      <c r="B18" s="64" t="s">
        <v>46</v>
      </c>
      <c r="C18" s="64"/>
      <c r="D18" s="64"/>
      <c r="E18" s="55"/>
      <c r="F18" s="9" t="str">
        <f t="shared" si="0"/>
        <v/>
      </c>
      <c r="G18" s="29" t="s">
        <v>47</v>
      </c>
      <c r="H18" s="10"/>
      <c r="K18" s="7" t="str">
        <f>IFERROR(MATCH(E18,Config!$B$2:$B$6,0),"")</f>
        <v/>
      </c>
      <c r="Q18" s="8" t="str">
        <f>IF(K18=5,"Q10","")</f>
        <v/>
      </c>
      <c r="R18" s="8" t="str">
        <f>IF(AND(ISNUMBER(K18),K18&lt;=2),"Q10","")</f>
        <v/>
      </c>
      <c r="S18" s="8" t="s">
        <v>47</v>
      </c>
      <c r="T18" s="8" t="str">
        <f t="shared" si="1"/>
        <v/>
      </c>
    </row>
    <row r="19" spans="1:20" ht="22.05" customHeight="1" x14ac:dyDescent="0.45">
      <c r="A19" s="5">
        <v>11</v>
      </c>
      <c r="B19" s="63" t="s">
        <v>48</v>
      </c>
      <c r="C19" s="63"/>
      <c r="D19" s="63"/>
      <c r="E19" s="55"/>
      <c r="F19" s="5" t="str">
        <f t="shared" si="0"/>
        <v/>
      </c>
      <c r="G19" s="32" t="s">
        <v>39</v>
      </c>
      <c r="H19" s="6"/>
      <c r="K19" s="7" t="str">
        <f>IFERROR(MATCH(E19,Config!$B$2:$B$6,0),"")</f>
        <v/>
      </c>
      <c r="Q19" s="8" t="str">
        <f>IF(K19=5,"Q11","")</f>
        <v/>
      </c>
      <c r="R19" s="8" t="str">
        <f>IF(AND(ISNUMBER(K19),K19&lt;=2),"Q11","")</f>
        <v/>
      </c>
      <c r="S19" s="8" t="s">
        <v>39</v>
      </c>
      <c r="T19" s="8" t="str">
        <f t="shared" si="1"/>
        <v/>
      </c>
    </row>
    <row r="20" spans="1:20" ht="22.05" customHeight="1" x14ac:dyDescent="0.45">
      <c r="A20" s="9">
        <v>12</v>
      </c>
      <c r="B20" s="64" t="s">
        <v>49</v>
      </c>
      <c r="C20" s="64"/>
      <c r="D20" s="64"/>
      <c r="E20" s="55"/>
      <c r="F20" s="9" t="str">
        <f t="shared" si="0"/>
        <v/>
      </c>
      <c r="G20" s="33" t="s">
        <v>41</v>
      </c>
      <c r="H20" s="10"/>
      <c r="K20" s="7" t="str">
        <f>IFERROR(MATCH(E20,Config!$B$2:$B$6,0),"")</f>
        <v/>
      </c>
      <c r="Q20" s="8" t="str">
        <f>IF(K20=5,"Q12","")</f>
        <v/>
      </c>
      <c r="R20" s="8" t="str">
        <f>IF(AND(ISNUMBER(K20),K20&lt;=2),"Q12","")</f>
        <v/>
      </c>
      <c r="S20" s="8" t="s">
        <v>41</v>
      </c>
      <c r="T20" s="8" t="str">
        <f t="shared" si="1"/>
        <v/>
      </c>
    </row>
    <row r="21" spans="1:20" ht="22.05" customHeight="1" x14ac:dyDescent="0.45">
      <c r="A21" s="5">
        <v>13</v>
      </c>
      <c r="B21" s="63" t="s">
        <v>50</v>
      </c>
      <c r="C21" s="63"/>
      <c r="D21" s="63"/>
      <c r="E21" s="55"/>
      <c r="F21" s="5" t="str">
        <f t="shared" si="0"/>
        <v/>
      </c>
      <c r="G21" s="32" t="s">
        <v>39</v>
      </c>
      <c r="H21" s="6"/>
      <c r="K21" s="7" t="str">
        <f>IFERROR(MATCH(E21,Config!$B$2:$B$6,0),"")</f>
        <v/>
      </c>
      <c r="Q21" s="8" t="str">
        <f>IF(K21=5,"Q13","")</f>
        <v/>
      </c>
      <c r="R21" s="8" t="str">
        <f>IF(AND(ISNUMBER(K21),K21&lt;=2),"Q13","")</f>
        <v/>
      </c>
      <c r="S21" s="8" t="s">
        <v>39</v>
      </c>
      <c r="T21" s="8" t="str">
        <f t="shared" si="1"/>
        <v/>
      </c>
    </row>
    <row r="22" spans="1:20" ht="22.05" customHeight="1" x14ac:dyDescent="0.45">
      <c r="A22" s="9">
        <v>14</v>
      </c>
      <c r="B22" s="64" t="s">
        <v>51</v>
      </c>
      <c r="C22" s="64"/>
      <c r="D22" s="64"/>
      <c r="E22" s="55"/>
      <c r="F22" s="9" t="str">
        <f t="shared" si="0"/>
        <v/>
      </c>
      <c r="G22" s="33" t="s">
        <v>44</v>
      </c>
      <c r="H22" s="10"/>
      <c r="K22" s="7" t="str">
        <f>IFERROR(MATCH(E22,Config!$B$2:$B$6,0),"")</f>
        <v/>
      </c>
      <c r="Q22" s="8" t="str">
        <f>IF(K22=5,"Q14","")</f>
        <v/>
      </c>
      <c r="R22" s="8" t="str">
        <f>IF(AND(ISNUMBER(K22),K22&lt;=2),"Q14","")</f>
        <v/>
      </c>
      <c r="S22" s="8" t="s">
        <v>44</v>
      </c>
      <c r="T22" s="8" t="str">
        <f t="shared" si="1"/>
        <v/>
      </c>
    </row>
    <row r="23" spans="1:20" ht="22.05" customHeight="1" x14ac:dyDescent="0.45">
      <c r="A23" s="5">
        <v>15</v>
      </c>
      <c r="B23" s="63" t="s">
        <v>52</v>
      </c>
      <c r="C23" s="63"/>
      <c r="D23" s="63"/>
      <c r="E23" s="55"/>
      <c r="F23" s="5" t="str">
        <f t="shared" si="0"/>
        <v/>
      </c>
      <c r="G23" s="35" t="s">
        <v>37</v>
      </c>
      <c r="H23" s="6"/>
      <c r="K23" s="7" t="str">
        <f>IFERROR(MATCH(E23,Config!$B$2:$B$6,0),"")</f>
        <v/>
      </c>
      <c r="Q23" s="8" t="str">
        <f>IF(K23=5,"Q15","")</f>
        <v/>
      </c>
      <c r="R23" s="8" t="str">
        <f>IF(AND(ISNUMBER(K23),K23&lt;=2),"Q15","")</f>
        <v/>
      </c>
      <c r="S23" s="8" t="s">
        <v>37</v>
      </c>
      <c r="T23" s="8" t="str">
        <f t="shared" si="1"/>
        <v/>
      </c>
    </row>
    <row r="24" spans="1:20" ht="22.05" customHeight="1" x14ac:dyDescent="0.45">
      <c r="A24" s="9">
        <v>16</v>
      </c>
      <c r="B24" s="64" t="s">
        <v>53</v>
      </c>
      <c r="C24" s="64"/>
      <c r="D24" s="64"/>
      <c r="E24" s="55"/>
      <c r="F24" s="9" t="str">
        <f t="shared" si="0"/>
        <v/>
      </c>
      <c r="G24" s="36" t="s">
        <v>35</v>
      </c>
      <c r="H24" s="10"/>
      <c r="K24" s="7" t="str">
        <f>IFERROR(MATCH(E24,Config!$B$2:$B$6,0),"")</f>
        <v/>
      </c>
      <c r="Q24" s="8" t="str">
        <f>IF(K24=5,"Q16","")</f>
        <v/>
      </c>
      <c r="R24" s="8" t="str">
        <f>IF(AND(ISNUMBER(K24),K24&lt;=2),"Q16","")</f>
        <v/>
      </c>
      <c r="S24" s="8" t="s">
        <v>35</v>
      </c>
      <c r="T24" s="8" t="str">
        <f t="shared" si="1"/>
        <v/>
      </c>
    </row>
    <row r="25" spans="1:20" ht="22.05" customHeight="1" x14ac:dyDescent="0.45">
      <c r="A25" s="5">
        <v>17</v>
      </c>
      <c r="B25" s="63" t="s">
        <v>54</v>
      </c>
      <c r="C25" s="63"/>
      <c r="D25" s="63"/>
      <c r="E25" s="55"/>
      <c r="F25" s="5" t="str">
        <f t="shared" si="0"/>
        <v/>
      </c>
      <c r="G25" s="30" t="s">
        <v>55</v>
      </c>
      <c r="H25" s="6"/>
      <c r="K25" s="7" t="str">
        <f>IFERROR(MATCH(E25,Config!$B$2:$B$6,0),"")</f>
        <v/>
      </c>
      <c r="Q25" s="8" t="str">
        <f>IF(K25=5,"Q17","")</f>
        <v/>
      </c>
      <c r="R25" s="8" t="str">
        <f>IF(AND(ISNUMBER(K25),K25&lt;=2),"Q17","")</f>
        <v/>
      </c>
      <c r="S25" s="8" t="s">
        <v>55</v>
      </c>
      <c r="T25" s="8" t="str">
        <f t="shared" si="1"/>
        <v/>
      </c>
    </row>
    <row r="26" spans="1:20" ht="22.05" customHeight="1" x14ac:dyDescent="0.45">
      <c r="A26" s="9">
        <v>18</v>
      </c>
      <c r="B26" s="64" t="s">
        <v>56</v>
      </c>
      <c r="C26" s="64"/>
      <c r="D26" s="64"/>
      <c r="E26" s="55"/>
      <c r="F26" s="9" t="str">
        <f t="shared" si="0"/>
        <v/>
      </c>
      <c r="G26" s="29" t="s">
        <v>47</v>
      </c>
      <c r="H26" s="10"/>
      <c r="K26" s="7" t="str">
        <f>IFERROR(MATCH(E26,Config!$B$2:$B$6,0),"")</f>
        <v/>
      </c>
      <c r="Q26" s="8" t="str">
        <f>IF(K26=5,"Q18","")</f>
        <v/>
      </c>
      <c r="R26" s="8" t="str">
        <f>IF(AND(ISNUMBER(K26),K26&lt;=2),"Q18","")</f>
        <v/>
      </c>
      <c r="S26" s="8" t="s">
        <v>47</v>
      </c>
      <c r="T26" s="8" t="str">
        <f t="shared" si="1"/>
        <v/>
      </c>
    </row>
    <row r="27" spans="1:20" ht="22.05" customHeight="1" x14ac:dyDescent="0.45">
      <c r="A27" s="5">
        <v>19</v>
      </c>
      <c r="B27" s="63" t="s">
        <v>57</v>
      </c>
      <c r="C27" s="63"/>
      <c r="D27" s="63"/>
      <c r="E27" s="55"/>
      <c r="F27" s="5" t="str">
        <f t="shared" si="0"/>
        <v/>
      </c>
      <c r="G27" s="30" t="s">
        <v>55</v>
      </c>
      <c r="H27" s="6"/>
      <c r="K27" s="7" t="str">
        <f>IFERROR(MATCH(E27,Config!$B$2:$B$6,0),"")</f>
        <v/>
      </c>
      <c r="Q27" s="8" t="str">
        <f>IF(K27=5,"Q19","")</f>
        <v/>
      </c>
      <c r="R27" s="8" t="str">
        <f>IF(AND(ISNUMBER(K27),K27&lt;=2),"Q19","")</f>
        <v/>
      </c>
      <c r="S27" s="8" t="s">
        <v>55</v>
      </c>
      <c r="T27" s="8" t="str">
        <f t="shared" si="1"/>
        <v/>
      </c>
    </row>
    <row r="28" spans="1:20" ht="22.05" customHeight="1" x14ac:dyDescent="0.45">
      <c r="A28" s="9">
        <v>20</v>
      </c>
      <c r="B28" s="64" t="s">
        <v>58</v>
      </c>
      <c r="C28" s="64"/>
      <c r="D28" s="64"/>
      <c r="E28" s="55"/>
      <c r="F28" s="9" t="str">
        <f t="shared" si="0"/>
        <v/>
      </c>
      <c r="G28" s="36" t="s">
        <v>55</v>
      </c>
      <c r="H28" s="10"/>
      <c r="K28" s="7" t="str">
        <f>IFERROR(MATCH(E28,Config!$B$2:$B$6,0),"")</f>
        <v/>
      </c>
      <c r="Q28" s="8" t="str">
        <f>IF(K28=5,"Q20","")</f>
        <v/>
      </c>
      <c r="R28" s="8" t="str">
        <f>IF(AND(ISNUMBER(K28),K28&lt;=2),"Q20","")</f>
        <v/>
      </c>
      <c r="S28" s="8" t="s">
        <v>55</v>
      </c>
      <c r="T28" s="8" t="str">
        <f t="shared" si="1"/>
        <v/>
      </c>
    </row>
    <row r="29" spans="1:20" ht="22.05" customHeight="1" x14ac:dyDescent="0.45">
      <c r="A29" s="5">
        <v>21</v>
      </c>
      <c r="B29" s="63" t="s">
        <v>59</v>
      </c>
      <c r="C29" s="63"/>
      <c r="D29" s="63"/>
      <c r="E29" s="55"/>
      <c r="F29" s="5" t="str">
        <f t="shared" si="0"/>
        <v/>
      </c>
      <c r="G29" s="30" t="s">
        <v>35</v>
      </c>
      <c r="H29" s="6"/>
      <c r="K29" s="7" t="str">
        <f>IFERROR(MATCH(E29,Config!$B$2:$B$6,0),"")</f>
        <v/>
      </c>
      <c r="Q29" s="8" t="str">
        <f>IF(K29=5,"Q21","")</f>
        <v/>
      </c>
      <c r="R29" s="8" t="str">
        <f>IF(AND(ISNUMBER(K29),K29&lt;=2),"Q21","")</f>
        <v/>
      </c>
      <c r="S29" s="8" t="s">
        <v>35</v>
      </c>
      <c r="T29" s="8" t="str">
        <f t="shared" si="1"/>
        <v/>
      </c>
    </row>
    <row r="30" spans="1:20" ht="22.05" customHeight="1" x14ac:dyDescent="0.45">
      <c r="A30" s="9">
        <v>22</v>
      </c>
      <c r="B30" s="64" t="s">
        <v>60</v>
      </c>
      <c r="C30" s="64"/>
      <c r="D30" s="64"/>
      <c r="E30" s="55"/>
      <c r="F30" s="9" t="str">
        <f t="shared" si="0"/>
        <v/>
      </c>
      <c r="G30" s="33" t="s">
        <v>44</v>
      </c>
      <c r="H30" s="10"/>
      <c r="K30" s="7" t="str">
        <f>IFERROR(MATCH(E30,Config!$B$2:$B$6,0),"")</f>
        <v/>
      </c>
      <c r="Q30" s="8" t="str">
        <f>IF(K30=5,"Q22","")</f>
        <v/>
      </c>
      <c r="R30" s="8" t="str">
        <f>IF(AND(ISNUMBER(K30),K30&lt;=2),"Q22","")</f>
        <v/>
      </c>
      <c r="S30" s="8" t="s">
        <v>44</v>
      </c>
      <c r="T30" s="8" t="str">
        <f t="shared" si="1"/>
        <v/>
      </c>
    </row>
    <row r="31" spans="1:20" ht="22.05" customHeight="1" x14ac:dyDescent="0.45">
      <c r="A31" s="5">
        <v>23</v>
      </c>
      <c r="B31" s="63" t="s">
        <v>61</v>
      </c>
      <c r="C31" s="63"/>
      <c r="D31" s="63"/>
      <c r="E31" s="55"/>
      <c r="F31" s="5" t="str">
        <f t="shared" si="0"/>
        <v/>
      </c>
      <c r="G31" s="34" t="s">
        <v>44</v>
      </c>
      <c r="H31" s="6"/>
      <c r="K31" s="7" t="str">
        <f>IFERROR(MATCH(E31,Config!$B$2:$B$6,0),"")</f>
        <v/>
      </c>
      <c r="Q31" s="8" t="str">
        <f>IF(K31=5,"Q23","")</f>
        <v/>
      </c>
      <c r="R31" s="8" t="str">
        <f>IF(AND(ISNUMBER(K31),K31&lt;=2),"Q23","")</f>
        <v/>
      </c>
      <c r="S31" s="8" t="s">
        <v>44</v>
      </c>
      <c r="T31" s="8" t="str">
        <f t="shared" si="1"/>
        <v/>
      </c>
    </row>
    <row r="32" spans="1:20" ht="22.05" customHeight="1" x14ac:dyDescent="0.45">
      <c r="A32" s="9">
        <v>24</v>
      </c>
      <c r="B32" s="64" t="s">
        <v>62</v>
      </c>
      <c r="C32" s="64"/>
      <c r="D32" s="64"/>
      <c r="E32" s="55"/>
      <c r="F32" s="9" t="str">
        <f t="shared" si="0"/>
        <v/>
      </c>
      <c r="G32" s="36" t="s">
        <v>55</v>
      </c>
      <c r="H32" s="10"/>
      <c r="K32" s="7" t="str">
        <f>IFERROR(MATCH(E32,Config!$B$2:$B$6,0),"")</f>
        <v/>
      </c>
      <c r="Q32" s="8" t="str">
        <f>IF(K32=5,"Q24","")</f>
        <v/>
      </c>
      <c r="R32" s="8" t="str">
        <f>IF(AND(ISNUMBER(K32),K32&lt;=2),"Q24","")</f>
        <v/>
      </c>
      <c r="S32" s="8" t="s">
        <v>55</v>
      </c>
      <c r="T32" s="8" t="str">
        <f t="shared" si="1"/>
        <v/>
      </c>
    </row>
    <row r="33" spans="1:20" ht="22.05" customHeight="1" x14ac:dyDescent="0.45">
      <c r="A33" s="11">
        <v>25</v>
      </c>
      <c r="B33" s="67" t="s">
        <v>63</v>
      </c>
      <c r="C33" s="67"/>
      <c r="D33" s="67"/>
      <c r="E33" s="56"/>
      <c r="F33" s="11" t="str">
        <f t="shared" si="0"/>
        <v/>
      </c>
      <c r="G33" s="37" t="s">
        <v>47</v>
      </c>
      <c r="H33" s="12"/>
      <c r="K33" s="7" t="str">
        <f>IFERROR(MATCH(E33,Config!$B$2:$B$6,0),"")</f>
        <v/>
      </c>
      <c r="Q33" s="8" t="str">
        <f>IF(K33=5,"Q25","")</f>
        <v/>
      </c>
      <c r="R33" s="8" t="str">
        <f>IF(AND(ISNUMBER(K33),K33&lt;=2),"Q25","")</f>
        <v/>
      </c>
      <c r="S33" s="8" t="s">
        <v>47</v>
      </c>
      <c r="T33" s="8" t="str">
        <f t="shared" si="1"/>
        <v/>
      </c>
    </row>
    <row r="34" spans="1:20" ht="6" customHeight="1" x14ac:dyDescent="0.45"/>
    <row r="35" spans="1:20" ht="21" customHeight="1" x14ac:dyDescent="0.45">
      <c r="A35" s="68" t="str">
        <f>"GRAND TOTAL    ·    "&amp;COUNT(K9:K33)&amp;" of 25 answered"</f>
        <v>GRAND TOTAL    ·    0 of 25 answered</v>
      </c>
      <c r="B35" s="68"/>
      <c r="C35" s="68"/>
      <c r="D35" s="68"/>
      <c r="E35" s="68"/>
      <c r="F35" s="65" t="str">
        <f>IF(COUNT(K9:K33)=0,"",SUMPRODUCT((K9:K33-1)*3))</f>
        <v/>
      </c>
      <c r="G35" s="65"/>
      <c r="H35" s="65"/>
    </row>
    <row r="36" spans="1:20" ht="3.75" customHeight="1" x14ac:dyDescent="0.45"/>
    <row r="37" spans="1:20" ht="25.5" customHeight="1" x14ac:dyDescent="0.45">
      <c r="A37" s="66" t="s">
        <v>64</v>
      </c>
      <c r="B37" s="66"/>
      <c r="C37" s="66"/>
      <c r="D37" s="66"/>
      <c r="E37" s="66"/>
      <c r="F37" s="66"/>
      <c r="G37" s="66"/>
      <c r="H37" s="66"/>
    </row>
  </sheetData>
  <sheetProtection sheet="1" objects="1" scenarios="1" selectLockedCells="1"/>
  <mergeCells count="32">
    <mergeCell ref="F35:H35"/>
    <mergeCell ref="A37:H37"/>
    <mergeCell ref="B30:D30"/>
    <mergeCell ref="B31:D31"/>
    <mergeCell ref="B32:D32"/>
    <mergeCell ref="B33:D33"/>
    <mergeCell ref="A35:E35"/>
    <mergeCell ref="B25:D25"/>
    <mergeCell ref="B26:D26"/>
    <mergeCell ref="B27:D27"/>
    <mergeCell ref="B28:D28"/>
    <mergeCell ref="B29:D29"/>
    <mergeCell ref="B20:D20"/>
    <mergeCell ref="B21:D21"/>
    <mergeCell ref="B22:D22"/>
    <mergeCell ref="B23:D23"/>
    <mergeCell ref="B24:D24"/>
    <mergeCell ref="B15:D15"/>
    <mergeCell ref="B16:D16"/>
    <mergeCell ref="B17:D17"/>
    <mergeCell ref="B18:D18"/>
    <mergeCell ref="B19:D19"/>
    <mergeCell ref="B10:D10"/>
    <mergeCell ref="B11:D11"/>
    <mergeCell ref="B12:D12"/>
    <mergeCell ref="B13:D13"/>
    <mergeCell ref="B14:D14"/>
    <mergeCell ref="A1:H1"/>
    <mergeCell ref="A5:H5"/>
    <mergeCell ref="A6:H6"/>
    <mergeCell ref="B8:D8"/>
    <mergeCell ref="B9:D9"/>
  </mergeCells>
  <printOptions horizontalCentered="1"/>
  <pageMargins left="0.25" right="0.25" top="0.25" bottom="0.25" header="0.511811023622047" footer="0.511811023622047"/>
  <pageSetup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xr:uid="{00000000-0002-0000-0100-000000000000}">
          <x14:formula1>
            <xm:f>Config!$M$1:$M$6</xm:f>
          </x14:formula1>
          <x14:formula2>
            <xm:f>0</xm:f>
          </x14:formula2>
          <xm:sqref>E9:E33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9913A"/>
    <pageSetUpPr fitToPage="1"/>
  </sheetPr>
  <dimension ref="A1:H35"/>
  <sheetViews>
    <sheetView showGridLines="0" topLeftCell="A3" zoomScaleNormal="100" workbookViewId="0">
      <selection activeCell="F30" sqref="F30:G30"/>
    </sheetView>
  </sheetViews>
  <sheetFormatPr defaultColWidth="8.6640625" defaultRowHeight="14.25" x14ac:dyDescent="0.45"/>
  <cols>
    <col min="1" max="1" width="4" customWidth="1"/>
    <col min="2" max="7" width="14" customWidth="1"/>
    <col min="8" max="8" width="4" customWidth="1"/>
  </cols>
  <sheetData>
    <row r="1" spans="1:8" ht="31.5" customHeight="1" x14ac:dyDescent="0.45">
      <c r="A1" s="58" t="s">
        <v>65</v>
      </c>
      <c r="B1" s="58"/>
      <c r="C1" s="58"/>
      <c r="D1" s="58"/>
      <c r="E1" s="58"/>
      <c r="F1" s="58"/>
      <c r="G1" s="58"/>
      <c r="H1" s="58"/>
    </row>
    <row r="2" spans="1:8" ht="7.5" customHeight="1" x14ac:dyDescent="0.45"/>
    <row r="3" spans="1:8" ht="21.75" customHeight="1" x14ac:dyDescent="0.45">
      <c r="B3" s="74" t="str">
        <f>IF(OR('Your Assessment'!$C$3="",LEFT('Your Assessment'!$C$3,1)="["),"",'Your Assessment'!$C$3)&amp;IF(OR('Your Assessment'!$C$3="",LEFT('Your Assessment'!$C$3,1)="[",'Your Assessment'!$G$3="",LEFT('Your Assessment'!$G$3&amp;"",1)="["),""," · ")&amp;IF(OR('Your Assessment'!$G$3="",LEFT('Your Assessment'!$G$3&amp;"",1)="["),"",IF(ISNUMBER('Your Assessment'!$G$3),TEXT('Your Assessment'!$G$3,"mmmm d, yyyy"),'Your Assessment'!$G$3))</f>
        <v/>
      </c>
      <c r="C3" s="74"/>
      <c r="D3" s="74"/>
      <c r="E3" s="74"/>
      <c r="F3" s="74"/>
      <c r="G3" s="74"/>
    </row>
    <row r="4" spans="1:8" ht="12" customHeight="1" x14ac:dyDescent="0.45"/>
    <row r="5" spans="1:8" ht="20" customHeight="1" x14ac:dyDescent="0.45">
      <c r="B5" s="59" t="s">
        <v>66</v>
      </c>
      <c r="C5" s="59"/>
      <c r="D5" s="59"/>
      <c r="E5" s="59"/>
      <c r="F5" s="59"/>
      <c r="G5" s="59"/>
    </row>
    <row r="6" spans="1:8" ht="12" customHeight="1" x14ac:dyDescent="0.45">
      <c r="B6" s="75">
        <f>IF(GrandTotal="",0,GrandTotal)</f>
        <v>0</v>
      </c>
      <c r="C6" s="75"/>
      <c r="D6" s="76" t="str">
        <f>IF(OR(GrandTotal="",GrandTotal=0),"Awaiting your answers",IFERROR(VLOOKUP(GrandTotal,Config!$E$2:$G$5,3,TRUE()),""))</f>
        <v>Awaiting your answers</v>
      </c>
      <c r="E6" s="76"/>
      <c r="F6" s="76"/>
      <c r="G6" s="76"/>
    </row>
    <row r="7" spans="1:8" ht="21.75" customHeight="1" x14ac:dyDescent="0.45">
      <c r="B7" s="75"/>
      <c r="C7" s="75"/>
      <c r="D7" s="76"/>
      <c r="E7" s="76"/>
      <c r="F7" s="76"/>
      <c r="G7" s="76"/>
    </row>
    <row r="8" spans="1:8" ht="21.75" customHeight="1" x14ac:dyDescent="0.45">
      <c r="B8" s="75"/>
      <c r="C8" s="75"/>
      <c r="D8" s="77" t="str">
        <f>IF(OR(GrandTotal="",GrandTotal=0),"Complete the Assessment tab to see your range.","Score range, out of 300 possible")</f>
        <v>Complete the Assessment tab to see your range.</v>
      </c>
      <c r="E8" s="77"/>
      <c r="F8" s="77"/>
      <c r="G8" s="77"/>
    </row>
    <row r="9" spans="1:8" ht="21.75" customHeight="1" x14ac:dyDescent="0.45">
      <c r="B9" s="75"/>
      <c r="C9" s="75"/>
      <c r="D9" s="78"/>
      <c r="E9" s="78"/>
      <c r="F9" s="78"/>
      <c r="G9" s="78"/>
    </row>
    <row r="10" spans="1:8" ht="21.75" customHeight="1" x14ac:dyDescent="0.45">
      <c r="B10" s="81" t="str">
        <f>IF(OR('Your Assessment'!$F$35="",'Your Assessment'!$F$35=0),"",IFERROR(VLOOKUP(VLOOKUP('Your Assessment'!$F$35,Config!$E$2:$G$5,3,TRUE()),Config!$I$2:$K$5,2,FALSE()),""))</f>
        <v/>
      </c>
      <c r="C10" s="81"/>
      <c r="D10" s="81"/>
      <c r="E10" s="81"/>
      <c r="F10" s="81"/>
      <c r="G10" s="81"/>
    </row>
    <row r="11" spans="1:8" ht="21.75" customHeight="1" x14ac:dyDescent="0.45">
      <c r="B11" s="81"/>
      <c r="C11" s="81"/>
      <c r="D11" s="81"/>
      <c r="E11" s="81"/>
      <c r="F11" s="81"/>
      <c r="G11" s="81"/>
    </row>
    <row r="12" spans="1:8" ht="4.5" customHeight="1" x14ac:dyDescent="0.45"/>
    <row r="13" spans="1:8" ht="16.5" customHeight="1" x14ac:dyDescent="0.45">
      <c r="B13" s="59" t="s">
        <v>67</v>
      </c>
      <c r="C13" s="59"/>
      <c r="D13" s="59"/>
      <c r="E13" s="59"/>
      <c r="F13" s="59"/>
      <c r="G13" s="59"/>
    </row>
    <row r="14" spans="1:8" ht="27.75" customHeight="1" x14ac:dyDescent="0.45">
      <c r="B14" s="79" t="s">
        <v>68</v>
      </c>
      <c r="C14" s="79"/>
      <c r="D14" s="79"/>
      <c r="E14" s="13" t="s">
        <v>69</v>
      </c>
      <c r="F14" s="14" t="s">
        <v>70</v>
      </c>
      <c r="G14" s="15" t="s">
        <v>71</v>
      </c>
    </row>
    <row r="15" spans="1:8" ht="13.5" customHeight="1" x14ac:dyDescent="0.45">
      <c r="B15" s="16" t="s">
        <v>72</v>
      </c>
      <c r="C15" s="17"/>
      <c r="D15" s="17"/>
      <c r="E15" s="16" t="s">
        <v>73</v>
      </c>
      <c r="F15" s="16" t="s">
        <v>74</v>
      </c>
      <c r="G15" s="16" t="s">
        <v>75</v>
      </c>
    </row>
    <row r="16" spans="1:8" ht="25.5" customHeight="1" x14ac:dyDescent="0.45">
      <c r="B16" s="80" t="str">
        <f>IF(OR(GrandTotal="",GrandTotal=0),"","Your score of "&amp;GrandTotal&amp;" puts you in the "&amp;IFERROR(VLOOKUP(GrandTotal,Config!$E$2:$G$5,3,TRUE()),"")&amp;" range.")</f>
        <v/>
      </c>
      <c r="C16" s="80"/>
      <c r="D16" s="80"/>
      <c r="E16" s="80"/>
      <c r="F16" s="80"/>
      <c r="G16" s="80"/>
    </row>
    <row r="17" spans="2:7" ht="15" customHeight="1" x14ac:dyDescent="0.45">
      <c r="B17" s="59" t="s">
        <v>76</v>
      </c>
      <c r="C17" s="59"/>
      <c r="D17" s="59"/>
      <c r="E17" s="59"/>
      <c r="F17" s="59"/>
      <c r="G17" s="59"/>
    </row>
    <row r="18" spans="2:7" ht="16.5" customHeight="1" x14ac:dyDescent="0.45">
      <c r="B18" s="82" t="s">
        <v>77</v>
      </c>
      <c r="C18" s="82"/>
      <c r="D18" s="82"/>
      <c r="E18" s="18" t="s">
        <v>78</v>
      </c>
      <c r="F18" s="18" t="s">
        <v>79</v>
      </c>
      <c r="G18" s="18" t="s">
        <v>80</v>
      </c>
    </row>
    <row r="19" spans="2:7" ht="21.75" customHeight="1" x14ac:dyDescent="0.45">
      <c r="B19" s="83" t="s">
        <v>81</v>
      </c>
      <c r="C19" s="83"/>
      <c r="D19" s="83"/>
      <c r="E19" s="19">
        <f>COUNTIF('Your Assessment'!$S$9:$S$33,"Stability")</f>
        <v>3</v>
      </c>
      <c r="F19" s="20" t="str">
        <f>IFERROR(IF(COUNTIFS('Your Assessment'!$S$9:$S$33,"Stability",'Your Assessment'!$K$9:$K$33,"&gt;=1")=0,"",SUMIFS('Your Assessment'!$T$9:$T$33,'Your Assessment'!$S$9:$S$33,"Stability")/COUNTIFS('Your Assessment'!$S$9:$S$33,"Stability",'Your Assessment'!$K$9:$K$33,"&gt;=1")),"")</f>
        <v/>
      </c>
      <c r="G19" s="26" t="str">
        <f t="shared" ref="G19:G26" si="0">IF(F19="","Awaiting answers",IF(F19&gt;=10,"Strong",IF(F19&gt;=7.5,"Solid",IF(F19&gt;=5,"Mixed",IF(F19&gt;=2.5,"Stretching","Early")))))</f>
        <v>Awaiting answers</v>
      </c>
    </row>
    <row r="20" spans="2:7" ht="21.75" customHeight="1" x14ac:dyDescent="0.45">
      <c r="B20" s="84" t="s">
        <v>82</v>
      </c>
      <c r="C20" s="84"/>
      <c r="D20" s="84"/>
      <c r="E20" s="22">
        <f>COUNTIF('Your Assessment'!$S$9:$S$33,"Setting Boundaries")</f>
        <v>2</v>
      </c>
      <c r="F20" s="23" t="str">
        <f>IFERROR(IF(COUNTIFS('Your Assessment'!$S$9:$S$33,"Setting Boundaries",'Your Assessment'!$K$9:$K$33,"&gt;=1")=0,"",SUMIFS('Your Assessment'!$T$9:$T$33,'Your Assessment'!$S$9:$S$33,"Setting Boundaries")/COUNTIFS('Your Assessment'!$S$9:$S$33,"Setting Boundaries",'Your Assessment'!$K$9:$K$33,"&gt;=1")),"")</f>
        <v/>
      </c>
      <c r="G20" s="27" t="str">
        <f t="shared" si="0"/>
        <v>Awaiting answers</v>
      </c>
    </row>
    <row r="21" spans="2:7" ht="21.75" customHeight="1" x14ac:dyDescent="0.45">
      <c r="B21" s="85" t="s">
        <v>83</v>
      </c>
      <c r="C21" s="85"/>
      <c r="D21" s="85"/>
      <c r="E21" s="19">
        <f>COUNTIF('Your Assessment'!$S$9:$S$33,"Productivity")</f>
        <v>3</v>
      </c>
      <c r="F21" s="20" t="str">
        <f>IFERROR(IF(COUNTIFS('Your Assessment'!$S$9:$S$33,"Productivity",'Your Assessment'!$K$9:$K$33,"&gt;=1")=0,"",SUMIFS('Your Assessment'!$T$9:$T$33,'Your Assessment'!$S$9:$S$33,"Productivity")/COUNTIFS('Your Assessment'!$S$9:$S$33,"Productivity",'Your Assessment'!$K$9:$K$33,"&gt;=1")),"")</f>
        <v/>
      </c>
      <c r="G21" s="26" t="str">
        <f t="shared" si="0"/>
        <v>Awaiting answers</v>
      </c>
    </row>
    <row r="22" spans="2:7" ht="21.75" customHeight="1" x14ac:dyDescent="0.45">
      <c r="B22" s="86" t="s">
        <v>84</v>
      </c>
      <c r="C22" s="86"/>
      <c r="D22" s="86"/>
      <c r="E22" s="22">
        <f>COUNTIF('Your Assessment'!$S$9:$S$33,"Work Quality")</f>
        <v>3</v>
      </c>
      <c r="F22" s="23" t="str">
        <f>IFERROR(IF(COUNTIFS('Your Assessment'!$S$9:$S$33,"Work Quality",'Your Assessment'!$K$9:$K$33,"&gt;=1")=0,"",SUMIFS('Your Assessment'!$T$9:$T$33,'Your Assessment'!$S$9:$S$33,"Work Quality")/COUNTIFS('Your Assessment'!$S$9:$S$33,"Work Quality",'Your Assessment'!$K$9:$K$33,"&gt;=1")),"")</f>
        <v/>
      </c>
      <c r="G22" s="27" t="str">
        <f t="shared" si="0"/>
        <v>Awaiting answers</v>
      </c>
    </row>
    <row r="23" spans="2:7" ht="21.75" customHeight="1" x14ac:dyDescent="0.45">
      <c r="B23" s="83" t="s">
        <v>85</v>
      </c>
      <c r="C23" s="83"/>
      <c r="D23" s="83"/>
      <c r="E23" s="19">
        <f>COUNTIF('Your Assessment'!$S$9:$S$33,"Accountability")</f>
        <v>3</v>
      </c>
      <c r="F23" s="20" t="str">
        <f>IFERROR(IF(COUNTIFS('Your Assessment'!$S$9:$S$33,"Accountability",'Your Assessment'!$K$9:$K$33,"&gt;=1")=0,"",SUMIFS('Your Assessment'!$T$9:$T$33,'Your Assessment'!$S$9:$S$33,"Accountability")/COUNTIFS('Your Assessment'!$S$9:$S$33,"Accountability",'Your Assessment'!$K$9:$K$33,"&gt;=1")),"")</f>
        <v/>
      </c>
      <c r="G23" s="26" t="str">
        <f t="shared" si="0"/>
        <v>Awaiting answers</v>
      </c>
    </row>
    <row r="24" spans="2:7" ht="21.75" customHeight="1" x14ac:dyDescent="0.45">
      <c r="B24" s="87" t="s">
        <v>86</v>
      </c>
      <c r="C24" s="87"/>
      <c r="D24" s="87"/>
      <c r="E24" s="22">
        <f>COUNTIF('Your Assessment'!$S$9:$S$33,"Team Building")</f>
        <v>4</v>
      </c>
      <c r="F24" s="23" t="str">
        <f>IFERROR(IF(COUNTIFS('Your Assessment'!$S$9:$S$33,"Team Building",'Your Assessment'!$K$9:$K$33,"&gt;=1")=0,"",SUMIFS('Your Assessment'!$T$9:$T$33,'Your Assessment'!$S$9:$S$33,"Team Building")/COUNTIFS('Your Assessment'!$S$9:$S$33,"Team Building",'Your Assessment'!$K$9:$K$33,"&gt;=1")),"")</f>
        <v/>
      </c>
      <c r="G24" s="27" t="str">
        <f t="shared" si="0"/>
        <v>Awaiting answers</v>
      </c>
    </row>
    <row r="25" spans="2:7" ht="21.75" customHeight="1" x14ac:dyDescent="0.45">
      <c r="B25" s="88" t="s">
        <v>87</v>
      </c>
      <c r="C25" s="88"/>
      <c r="D25" s="88"/>
      <c r="E25" s="19">
        <f>COUNTIF('Your Assessment'!$S$9:$S$33,"Communication")</f>
        <v>3</v>
      </c>
      <c r="F25" s="20" t="str">
        <f>IFERROR(IF(COUNTIFS('Your Assessment'!$S$9:$S$33,"Communication",'Your Assessment'!$K$9:$K$33,"&gt;=1")=0,"",SUMIFS('Your Assessment'!$T$9:$T$33,'Your Assessment'!$S$9:$S$33,"Communication")/COUNTIFS('Your Assessment'!$S$9:$S$33,"Communication",'Your Assessment'!$K$9:$K$33,"&gt;=1")),"")</f>
        <v/>
      </c>
      <c r="G25" s="26" t="str">
        <f t="shared" si="0"/>
        <v>Awaiting answers</v>
      </c>
    </row>
    <row r="26" spans="2:7" ht="21.75" customHeight="1" x14ac:dyDescent="0.45">
      <c r="B26" s="89" t="s">
        <v>88</v>
      </c>
      <c r="C26" s="89"/>
      <c r="D26" s="89"/>
      <c r="E26" s="22">
        <f>COUNTIF('Your Assessment'!$S$9:$S$33,"Leadership")</f>
        <v>4</v>
      </c>
      <c r="F26" s="23" t="str">
        <f>IFERROR(IF(COUNTIFS('Your Assessment'!$S$9:$S$33,"Leadership",'Your Assessment'!$K$9:$K$33,"&gt;=1")=0,"",SUMIFS('Your Assessment'!$T$9:$T$33,'Your Assessment'!$S$9:$S$33,"Leadership")/COUNTIFS('Your Assessment'!$S$9:$S$33,"Leadership",'Your Assessment'!$K$9:$K$33,"&gt;=1")),"")</f>
        <v/>
      </c>
      <c r="G26" s="27" t="str">
        <f t="shared" si="0"/>
        <v>Awaiting answers</v>
      </c>
    </row>
    <row r="27" spans="2:7" ht="12" customHeight="1" x14ac:dyDescent="0.45"/>
    <row r="28" spans="2:7" ht="17.25" customHeight="1" x14ac:dyDescent="0.45">
      <c r="B28" s="59" t="s">
        <v>89</v>
      </c>
      <c r="C28" s="59"/>
      <c r="D28" s="59"/>
      <c r="E28" s="59"/>
      <c r="F28" s="59"/>
      <c r="G28" s="59"/>
    </row>
    <row r="29" spans="2:7" ht="17.25" customHeight="1" x14ac:dyDescent="0.45">
      <c r="B29" s="92" t="s">
        <v>90</v>
      </c>
      <c r="C29" s="92"/>
      <c r="D29" s="93" t="s">
        <v>91</v>
      </c>
      <c r="E29" s="93"/>
      <c r="F29" s="94" t="s">
        <v>92</v>
      </c>
      <c r="G29" s="94"/>
    </row>
    <row r="30" spans="2:7" ht="66" customHeight="1" x14ac:dyDescent="0.45">
      <c r="B30" s="95" t="str">
        <f>IF(OR(GrandTotal="",GrandTotal=0),"Complete the Assessment tab to see your top strengths.",IF(COUNTIF('Your Assessment'!$K$9:$K$33,5)=0,"No statements scored at the top level yet. Look at your highest categories above for direction.","You scored Highly Agree on: " &amp; _xlfn.TEXTJOIN(", ",TRUE(),'Your Assessment'!$Q$9:$Q$33)))</f>
        <v>Complete the Assessment tab to see your top strengths.</v>
      </c>
      <c r="C30" s="95"/>
      <c r="D30" s="95" t="str">
        <f>IF(OR(GrandTotal="",GrandTotal=0),"Complete the Assessment tab to see your gaps.",IF(COUNTIFS('Your Assessment'!$K$9:$K$33,"&lt;=2",'Your Assessment'!$K$9:$K$33,"&gt;=1")=0,"No statements scored at the bottom levels. Look at your lowest categories above for the next step.","You scored Mostly or Highly Disagree on: " &amp; _xlfn.TEXTJOIN(", ",TRUE(),'Your Assessment'!$R$9:$R$33)))</f>
        <v>Complete the Assessment tab to see your gaps.</v>
      </c>
      <c r="E30" s="95"/>
      <c r="F30" s="96" t="s">
        <v>132</v>
      </c>
      <c r="G30" s="97"/>
    </row>
    <row r="31" spans="2:7" ht="12" customHeight="1" x14ac:dyDescent="0.45"/>
    <row r="32" spans="2:7" ht="16.5" customHeight="1" x14ac:dyDescent="0.45">
      <c r="B32" s="59" t="s">
        <v>94</v>
      </c>
      <c r="C32" s="59"/>
      <c r="D32" s="59"/>
      <c r="E32" s="59"/>
      <c r="F32" s="59"/>
      <c r="G32" s="59"/>
    </row>
    <row r="33" spans="1:8" ht="38.25" customHeight="1" x14ac:dyDescent="0.45">
      <c r="B33" s="90" t="str">
        <f>IF(OR(GrandTotal="",GrandTotal=0),"Your first move will appear here once your score is calculated.",IFERROR(VLOOKUP(VLOOKUP(GrandTotal,Config!$E$2:$G$5,3,TRUE()),Config!$I$2:$K$5,3,FALSE()),""))</f>
        <v>Your first move will appear here once your score is calculated.</v>
      </c>
      <c r="C33" s="90"/>
      <c r="D33" s="90"/>
      <c r="E33" s="90"/>
      <c r="F33" s="90"/>
      <c r="G33" s="90"/>
    </row>
    <row r="34" spans="1:8" ht="4.5" customHeight="1" x14ac:dyDescent="0.45"/>
    <row r="35" spans="1:8" ht="15.75" customHeight="1" x14ac:dyDescent="0.45">
      <c r="A35" s="91" t="s">
        <v>18</v>
      </c>
      <c r="B35" s="91"/>
      <c r="C35" s="91"/>
      <c r="D35" s="91"/>
      <c r="E35" s="91"/>
      <c r="F35" s="91"/>
      <c r="G35" s="91"/>
      <c r="H35" s="91"/>
    </row>
  </sheetData>
  <sheetProtection sheet="1" objects="1" scenarios="1" selectLockedCells="1"/>
  <mergeCells count="31">
    <mergeCell ref="B32:G32"/>
    <mergeCell ref="B33:G33"/>
    <mergeCell ref="A35:H35"/>
    <mergeCell ref="B29:C29"/>
    <mergeCell ref="D29:E29"/>
    <mergeCell ref="F29:G29"/>
    <mergeCell ref="B30:C30"/>
    <mergeCell ref="D30:E30"/>
    <mergeCell ref="F30:G30"/>
    <mergeCell ref="B23:D23"/>
    <mergeCell ref="B24:D24"/>
    <mergeCell ref="B25:D25"/>
    <mergeCell ref="B26:D26"/>
    <mergeCell ref="B28:G28"/>
    <mergeCell ref="B18:D18"/>
    <mergeCell ref="B19:D19"/>
    <mergeCell ref="B20:D20"/>
    <mergeCell ref="B21:D21"/>
    <mergeCell ref="B22:D22"/>
    <mergeCell ref="B13:G13"/>
    <mergeCell ref="B14:D14"/>
    <mergeCell ref="B16:G16"/>
    <mergeCell ref="B17:G17"/>
    <mergeCell ref="B10:G11"/>
    <mergeCell ref="A1:H1"/>
    <mergeCell ref="B3:G3"/>
    <mergeCell ref="B6:C9"/>
    <mergeCell ref="D6:G7"/>
    <mergeCell ref="D8:G8"/>
    <mergeCell ref="D9:G9"/>
    <mergeCell ref="B5:G5"/>
  </mergeCells>
  <conditionalFormatting sqref="B10:G11">
    <cfRule type="expression" dxfId="11" priority="1">
      <formula>OR(GrandTotal="",GrandTotal=0)</formula>
    </cfRule>
  </conditionalFormatting>
  <conditionalFormatting sqref="F19:F26">
    <cfRule type="cellIs" dxfId="10" priority="4" operator="greaterThanOrEqual">
      <formula>10</formula>
    </cfRule>
    <cfRule type="cellIs" dxfId="9" priority="5" operator="between">
      <formula>7.5</formula>
      <formula>9.999</formula>
    </cfRule>
    <cfRule type="cellIs" dxfId="8" priority="6" operator="between">
      <formula>5</formula>
      <formula>7.499</formula>
    </cfRule>
    <cfRule type="cellIs" dxfId="7" priority="7" operator="between">
      <formula>2.5</formula>
      <formula>4.999</formula>
    </cfRule>
    <cfRule type="cellIs" dxfId="6" priority="8" operator="lessThan">
      <formula>2.5</formula>
    </cfRule>
  </conditionalFormatting>
  <printOptions horizontalCentered="1"/>
  <pageMargins left="0.25" right="0.25" top="0.5" bottom="0.25" header="0.511811023622047" footer="0.511811023622047"/>
  <pageSetup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9913A"/>
    <pageSetUpPr fitToPage="1"/>
  </sheetPr>
  <dimension ref="A1:T37"/>
  <sheetViews>
    <sheetView showGridLines="0" zoomScaleNormal="100" workbookViewId="0">
      <selection activeCell="E11" sqref="E11"/>
    </sheetView>
  </sheetViews>
  <sheetFormatPr defaultColWidth="8.6640625" defaultRowHeight="14.25" x14ac:dyDescent="0.45"/>
  <cols>
    <col min="1" max="2" width="4.46484375" customWidth="1"/>
    <col min="3" max="3" width="42" customWidth="1"/>
    <col min="4" max="4" width="5" customWidth="1"/>
    <col min="5" max="5" width="18" customWidth="1"/>
    <col min="6" max="6" width="8" customWidth="1"/>
    <col min="7" max="7" width="19" customWidth="1"/>
    <col min="8" max="8" width="2" customWidth="1"/>
    <col min="9" max="10" width="8.3984375" customWidth="1"/>
    <col min="11" max="11" width="13" hidden="1" customWidth="1"/>
    <col min="12" max="16" width="8.3984375" customWidth="1"/>
    <col min="17" max="20" width="13" hidden="1" customWidth="1"/>
  </cols>
  <sheetData>
    <row r="1" spans="1:20" ht="27.75" customHeight="1" x14ac:dyDescent="0.45">
      <c r="A1" s="58" t="s">
        <v>95</v>
      </c>
      <c r="B1" s="58"/>
      <c r="C1" s="58"/>
      <c r="D1" s="58"/>
      <c r="E1" s="58"/>
      <c r="F1" s="58"/>
      <c r="G1" s="58"/>
      <c r="H1" s="58"/>
    </row>
    <row r="2" spans="1:20" ht="3.75" customHeight="1" x14ac:dyDescent="0.45">
      <c r="A2" s="1"/>
      <c r="B2" s="1"/>
      <c r="C2" s="1"/>
      <c r="D2" s="1"/>
      <c r="E2" s="1"/>
      <c r="F2" s="1"/>
      <c r="G2" s="1"/>
      <c r="H2" s="1"/>
    </row>
    <row r="3" spans="1:20" ht="21.75" customHeight="1" x14ac:dyDescent="0.45">
      <c r="B3" s="2" t="s">
        <v>20</v>
      </c>
      <c r="C3" s="57" t="s">
        <v>96</v>
      </c>
      <c r="D3" s="3"/>
      <c r="E3" s="3"/>
      <c r="F3" s="2" t="s">
        <v>22</v>
      </c>
      <c r="G3" s="57" t="s">
        <v>97</v>
      </c>
    </row>
    <row r="4" spans="1:20" ht="3.75" customHeight="1" x14ac:dyDescent="0.45"/>
    <row r="5" spans="1:20" ht="18" customHeight="1" x14ac:dyDescent="0.45">
      <c r="A5" s="59" t="s">
        <v>24</v>
      </c>
      <c r="B5" s="59"/>
      <c r="C5" s="59"/>
      <c r="D5" s="59"/>
      <c r="E5" s="59"/>
      <c r="F5" s="59"/>
      <c r="G5" s="59"/>
      <c r="H5" s="59"/>
    </row>
    <row r="6" spans="1:20" ht="31.5" customHeight="1" x14ac:dyDescent="0.45">
      <c r="A6" s="61" t="s">
        <v>98</v>
      </c>
      <c r="B6" s="61"/>
      <c r="C6" s="61"/>
      <c r="D6" s="61"/>
      <c r="E6" s="61"/>
      <c r="F6" s="61"/>
      <c r="G6" s="61"/>
      <c r="H6" s="61"/>
    </row>
    <row r="7" spans="1:20" ht="6" customHeight="1" x14ac:dyDescent="0.45"/>
    <row r="8" spans="1:20" ht="21" customHeight="1" x14ac:dyDescent="0.45">
      <c r="A8" s="4" t="s">
        <v>26</v>
      </c>
      <c r="B8" s="98" t="s">
        <v>27</v>
      </c>
      <c r="C8" s="98"/>
      <c r="D8" s="98"/>
      <c r="E8" s="4" t="s">
        <v>28</v>
      </c>
      <c r="F8" s="4" t="s">
        <v>29</v>
      </c>
      <c r="G8" s="4" t="s">
        <v>30</v>
      </c>
      <c r="H8" s="4"/>
    </row>
    <row r="9" spans="1:20" ht="27" customHeight="1" x14ac:dyDescent="0.45">
      <c r="A9" s="5">
        <v>1</v>
      </c>
      <c r="B9" s="63" t="s">
        <v>31</v>
      </c>
      <c r="C9" s="63"/>
      <c r="D9" s="63"/>
      <c r="E9" s="55" t="s">
        <v>99</v>
      </c>
      <c r="F9" s="5">
        <f t="shared" ref="F9:F33" si="0">IF(OR(K9="",K9="ERR"),"",((K9-1)*3))</f>
        <v>9</v>
      </c>
      <c r="G9" s="28" t="s">
        <v>32</v>
      </c>
      <c r="H9" s="6"/>
      <c r="K9" s="7">
        <f>IFERROR(MATCH(E9,Config!$B$2:$B$6,0),"")</f>
        <v>4</v>
      </c>
      <c r="Q9" s="8" t="str">
        <f>IF(K9=5,"Q1","")</f>
        <v/>
      </c>
      <c r="R9" s="8" t="str">
        <f>IF(AND(ISNUMBER(K9),K9&lt;=2),"Q1","")</f>
        <v/>
      </c>
      <c r="S9" s="8" t="s">
        <v>32</v>
      </c>
      <c r="T9" s="8">
        <f t="shared" ref="T9:T33" si="1">IF(OR(K9="",K9="ERR"),"",((K9-1)*3))</f>
        <v>9</v>
      </c>
    </row>
    <row r="10" spans="1:20" ht="22.05" customHeight="1" x14ac:dyDescent="0.45">
      <c r="A10" s="9">
        <v>2</v>
      </c>
      <c r="B10" s="64" t="s">
        <v>33</v>
      </c>
      <c r="C10" s="64"/>
      <c r="D10" s="64"/>
      <c r="E10" s="55" t="s">
        <v>100</v>
      </c>
      <c r="F10" s="9">
        <f t="shared" si="0"/>
        <v>12</v>
      </c>
      <c r="G10" s="29" t="s">
        <v>32</v>
      </c>
      <c r="H10" s="10"/>
      <c r="K10" s="7">
        <f>IFERROR(MATCH(E10,Config!$B$2:$B$6,0),"")</f>
        <v>5</v>
      </c>
      <c r="Q10" s="8" t="str">
        <f>IF(K10=5,"Q2","")</f>
        <v>Q2</v>
      </c>
      <c r="R10" s="8" t="str">
        <f>IF(AND(ISNUMBER(K10),K10&lt;=2),"Q2","")</f>
        <v/>
      </c>
      <c r="S10" s="8" t="s">
        <v>32</v>
      </c>
      <c r="T10" s="8">
        <f t="shared" si="1"/>
        <v>12</v>
      </c>
    </row>
    <row r="11" spans="1:20" ht="22.05" customHeight="1" x14ac:dyDescent="0.45">
      <c r="A11" s="5">
        <v>3</v>
      </c>
      <c r="B11" s="63" t="s">
        <v>34</v>
      </c>
      <c r="C11" s="63"/>
      <c r="D11" s="63"/>
      <c r="E11" s="55" t="s">
        <v>101</v>
      </c>
      <c r="F11" s="5">
        <f t="shared" si="0"/>
        <v>3</v>
      </c>
      <c r="G11" s="30" t="s">
        <v>35</v>
      </c>
      <c r="H11" s="6"/>
      <c r="K11" s="7">
        <f>IFERROR(MATCH(E11,Config!$B$2:$B$6,0),"")</f>
        <v>2</v>
      </c>
      <c r="Q11" s="8" t="str">
        <f>IF(K11=5,"Q3","")</f>
        <v/>
      </c>
      <c r="R11" s="8" t="str">
        <f>IF(AND(ISNUMBER(K11),K11&lt;=2),"Q3","")</f>
        <v>Q3</v>
      </c>
      <c r="S11" s="8" t="s">
        <v>35</v>
      </c>
      <c r="T11" s="8">
        <f t="shared" si="1"/>
        <v>3</v>
      </c>
    </row>
    <row r="12" spans="1:20" ht="22.05" customHeight="1" x14ac:dyDescent="0.45">
      <c r="A12" s="9">
        <v>4</v>
      </c>
      <c r="B12" s="64" t="s">
        <v>36</v>
      </c>
      <c r="C12" s="64"/>
      <c r="D12" s="64"/>
      <c r="E12" s="55" t="s">
        <v>99</v>
      </c>
      <c r="F12" s="9">
        <f t="shared" si="0"/>
        <v>9</v>
      </c>
      <c r="G12" s="31" t="s">
        <v>37</v>
      </c>
      <c r="H12" s="10"/>
      <c r="K12" s="7">
        <f>IFERROR(MATCH(E12,Config!$B$2:$B$6,0),"")</f>
        <v>4</v>
      </c>
      <c r="Q12" s="8" t="str">
        <f>IF(K12=5,"Q4","")</f>
        <v/>
      </c>
      <c r="R12" s="8" t="str">
        <f>IF(AND(ISNUMBER(K12),K12&lt;=2),"Q4","")</f>
        <v/>
      </c>
      <c r="S12" s="8" t="s">
        <v>37</v>
      </c>
      <c r="T12" s="8">
        <f t="shared" si="1"/>
        <v>9</v>
      </c>
    </row>
    <row r="13" spans="1:20" ht="22.05" customHeight="1" x14ac:dyDescent="0.45">
      <c r="A13" s="5">
        <v>5</v>
      </c>
      <c r="B13" s="63" t="s">
        <v>38</v>
      </c>
      <c r="C13" s="63"/>
      <c r="D13" s="63"/>
      <c r="E13" s="55" t="s">
        <v>100</v>
      </c>
      <c r="F13" s="5">
        <f t="shared" si="0"/>
        <v>12</v>
      </c>
      <c r="G13" s="32" t="s">
        <v>39</v>
      </c>
      <c r="H13" s="6"/>
      <c r="K13" s="7">
        <f>IFERROR(MATCH(E13,Config!$B$2:$B$6,0),"")</f>
        <v>5</v>
      </c>
      <c r="Q13" s="8" t="str">
        <f>IF(K13=5,"Q5","")</f>
        <v>Q5</v>
      </c>
      <c r="R13" s="8" t="str">
        <f>IF(AND(ISNUMBER(K13),K13&lt;=2),"Q5","")</f>
        <v/>
      </c>
      <c r="S13" s="8" t="s">
        <v>39</v>
      </c>
      <c r="T13" s="8">
        <f t="shared" si="1"/>
        <v>12</v>
      </c>
    </row>
    <row r="14" spans="1:20" ht="22.05" customHeight="1" x14ac:dyDescent="0.45">
      <c r="A14" s="9">
        <v>6</v>
      </c>
      <c r="B14" s="64" t="s">
        <v>40</v>
      </c>
      <c r="C14" s="64"/>
      <c r="D14" s="64"/>
      <c r="E14" s="55" t="s">
        <v>99</v>
      </c>
      <c r="F14" s="9">
        <f t="shared" si="0"/>
        <v>9</v>
      </c>
      <c r="G14" s="33" t="s">
        <v>41</v>
      </c>
      <c r="H14" s="10"/>
      <c r="K14" s="7">
        <f>IFERROR(MATCH(E14,Config!$B$2:$B$6,0),"")</f>
        <v>4</v>
      </c>
      <c r="Q14" s="8" t="str">
        <f>IF(K14=5,"Q6","")</f>
        <v/>
      </c>
      <c r="R14" s="8" t="str">
        <f>IF(AND(ISNUMBER(K14),K14&lt;=2),"Q6","")</f>
        <v/>
      </c>
      <c r="S14" s="8" t="s">
        <v>41</v>
      </c>
      <c r="T14" s="8">
        <f t="shared" si="1"/>
        <v>9</v>
      </c>
    </row>
    <row r="15" spans="1:20" ht="22.05" customHeight="1" x14ac:dyDescent="0.45">
      <c r="A15" s="5">
        <v>7</v>
      </c>
      <c r="B15" s="63" t="s">
        <v>42</v>
      </c>
      <c r="C15" s="63"/>
      <c r="D15" s="63"/>
      <c r="E15" s="55" t="s">
        <v>99</v>
      </c>
      <c r="F15" s="5">
        <f t="shared" si="0"/>
        <v>9</v>
      </c>
      <c r="G15" s="34" t="s">
        <v>41</v>
      </c>
      <c r="H15" s="6"/>
      <c r="K15" s="7">
        <f>IFERROR(MATCH(E15,Config!$B$2:$B$6,0),"")</f>
        <v>4</v>
      </c>
      <c r="Q15" s="8" t="str">
        <f>IF(K15=5,"Q7","")</f>
        <v/>
      </c>
      <c r="R15" s="8" t="str">
        <f>IF(AND(ISNUMBER(K15),K15&lt;=2),"Q7","")</f>
        <v/>
      </c>
      <c r="S15" s="8" t="s">
        <v>41</v>
      </c>
      <c r="T15" s="8">
        <f t="shared" si="1"/>
        <v>9</v>
      </c>
    </row>
    <row r="16" spans="1:20" ht="22.05" customHeight="1" x14ac:dyDescent="0.45">
      <c r="A16" s="9">
        <v>8</v>
      </c>
      <c r="B16" s="64" t="s">
        <v>43</v>
      </c>
      <c r="C16" s="64"/>
      <c r="D16" s="64"/>
      <c r="E16" s="55" t="s">
        <v>99</v>
      </c>
      <c r="F16" s="9">
        <f t="shared" si="0"/>
        <v>9</v>
      </c>
      <c r="G16" s="33" t="s">
        <v>44</v>
      </c>
      <c r="H16" s="10"/>
      <c r="K16" s="7">
        <f>IFERROR(MATCH(E16,Config!$B$2:$B$6,0),"")</f>
        <v>4</v>
      </c>
      <c r="Q16" s="8" t="str">
        <f>IF(K16=5,"Q8","")</f>
        <v/>
      </c>
      <c r="R16" s="8" t="str">
        <f>IF(AND(ISNUMBER(K16),K16&lt;=2),"Q8","")</f>
        <v/>
      </c>
      <c r="S16" s="8" t="s">
        <v>44</v>
      </c>
      <c r="T16" s="8">
        <f t="shared" si="1"/>
        <v>9</v>
      </c>
    </row>
    <row r="17" spans="1:20" ht="22.05" customHeight="1" x14ac:dyDescent="0.45">
      <c r="A17" s="5">
        <v>9</v>
      </c>
      <c r="B17" s="63" t="s">
        <v>45</v>
      </c>
      <c r="C17" s="63"/>
      <c r="D17" s="63"/>
      <c r="E17" s="55" t="s">
        <v>99</v>
      </c>
      <c r="F17" s="5">
        <f t="shared" si="0"/>
        <v>9</v>
      </c>
      <c r="G17" s="28" t="s">
        <v>32</v>
      </c>
      <c r="H17" s="6"/>
      <c r="K17" s="7">
        <f>IFERROR(MATCH(E17,Config!$B$2:$B$6,0),"")</f>
        <v>4</v>
      </c>
      <c r="Q17" s="8" t="str">
        <f>IF(K17=5,"Q9","")</f>
        <v/>
      </c>
      <c r="R17" s="8" t="str">
        <f>IF(AND(ISNUMBER(K17),K17&lt;=2),"Q9","")</f>
        <v/>
      </c>
      <c r="S17" s="8" t="s">
        <v>32</v>
      </c>
      <c r="T17" s="8">
        <f t="shared" si="1"/>
        <v>9</v>
      </c>
    </row>
    <row r="18" spans="1:20" ht="22.05" customHeight="1" x14ac:dyDescent="0.45">
      <c r="A18" s="9">
        <v>10</v>
      </c>
      <c r="B18" s="64" t="s">
        <v>46</v>
      </c>
      <c r="C18" s="64"/>
      <c r="D18" s="64"/>
      <c r="E18" s="55" t="s">
        <v>100</v>
      </c>
      <c r="F18" s="9">
        <f t="shared" si="0"/>
        <v>12</v>
      </c>
      <c r="G18" s="29" t="s">
        <v>47</v>
      </c>
      <c r="H18" s="10"/>
      <c r="K18" s="7">
        <f>IFERROR(MATCH(E18,Config!$B$2:$B$6,0),"")</f>
        <v>5</v>
      </c>
      <c r="Q18" s="8" t="str">
        <f>IF(K18=5,"Q10","")</f>
        <v>Q10</v>
      </c>
      <c r="R18" s="8" t="str">
        <f>IF(AND(ISNUMBER(K18),K18&lt;=2),"Q10","")</f>
        <v/>
      </c>
      <c r="S18" s="8" t="s">
        <v>47</v>
      </c>
      <c r="T18" s="8">
        <f t="shared" si="1"/>
        <v>12</v>
      </c>
    </row>
    <row r="19" spans="1:20" ht="22.05" customHeight="1" x14ac:dyDescent="0.45">
      <c r="A19" s="5">
        <v>11</v>
      </c>
      <c r="B19" s="63" t="s">
        <v>48</v>
      </c>
      <c r="C19" s="63"/>
      <c r="D19" s="63"/>
      <c r="E19" s="55" t="s">
        <v>99</v>
      </c>
      <c r="F19" s="5">
        <f t="shared" si="0"/>
        <v>9</v>
      </c>
      <c r="G19" s="32" t="s">
        <v>39</v>
      </c>
      <c r="H19" s="6"/>
      <c r="K19" s="7">
        <f>IFERROR(MATCH(E19,Config!$B$2:$B$6,0),"")</f>
        <v>4</v>
      </c>
      <c r="Q19" s="8" t="str">
        <f>IF(K19=5,"Q11","")</f>
        <v/>
      </c>
      <c r="R19" s="8" t="str">
        <f>IF(AND(ISNUMBER(K19),K19&lt;=2),"Q11","")</f>
        <v/>
      </c>
      <c r="S19" s="8" t="s">
        <v>39</v>
      </c>
      <c r="T19" s="8">
        <f t="shared" si="1"/>
        <v>9</v>
      </c>
    </row>
    <row r="20" spans="1:20" ht="22.05" customHeight="1" x14ac:dyDescent="0.45">
      <c r="A20" s="9">
        <v>12</v>
      </c>
      <c r="B20" s="64" t="s">
        <v>49</v>
      </c>
      <c r="C20" s="64"/>
      <c r="D20" s="64"/>
      <c r="E20" s="55" t="s">
        <v>102</v>
      </c>
      <c r="F20" s="9">
        <f t="shared" si="0"/>
        <v>6</v>
      </c>
      <c r="G20" s="33" t="s">
        <v>41</v>
      </c>
      <c r="H20" s="10"/>
      <c r="K20" s="7">
        <f>IFERROR(MATCH(E20,Config!$B$2:$B$6,0),"")</f>
        <v>3</v>
      </c>
      <c r="Q20" s="8" t="str">
        <f>IF(K20=5,"Q12","")</f>
        <v/>
      </c>
      <c r="R20" s="8" t="str">
        <f>IF(AND(ISNUMBER(K20),K20&lt;=2),"Q12","")</f>
        <v/>
      </c>
      <c r="S20" s="8" t="s">
        <v>41</v>
      </c>
      <c r="T20" s="8">
        <f t="shared" si="1"/>
        <v>6</v>
      </c>
    </row>
    <row r="21" spans="1:20" ht="22.05" customHeight="1" x14ac:dyDescent="0.45">
      <c r="A21" s="5">
        <v>13</v>
      </c>
      <c r="B21" s="63" t="s">
        <v>50</v>
      </c>
      <c r="C21" s="63"/>
      <c r="D21" s="63"/>
      <c r="E21" s="55" t="s">
        <v>100</v>
      </c>
      <c r="F21" s="5">
        <f t="shared" si="0"/>
        <v>12</v>
      </c>
      <c r="G21" s="32" t="s">
        <v>39</v>
      </c>
      <c r="H21" s="6"/>
      <c r="K21" s="7">
        <f>IFERROR(MATCH(E21,Config!$B$2:$B$6,0),"")</f>
        <v>5</v>
      </c>
      <c r="Q21" s="8" t="str">
        <f>IF(K21=5,"Q13","")</f>
        <v>Q13</v>
      </c>
      <c r="R21" s="8" t="str">
        <f>IF(AND(ISNUMBER(K21),K21&lt;=2),"Q13","")</f>
        <v/>
      </c>
      <c r="S21" s="8" t="s">
        <v>39</v>
      </c>
      <c r="T21" s="8">
        <f t="shared" si="1"/>
        <v>12</v>
      </c>
    </row>
    <row r="22" spans="1:20" ht="22.05" customHeight="1" x14ac:dyDescent="0.45">
      <c r="A22" s="9">
        <v>14</v>
      </c>
      <c r="B22" s="64" t="s">
        <v>51</v>
      </c>
      <c r="C22" s="64"/>
      <c r="D22" s="64"/>
      <c r="E22" s="55" t="s">
        <v>100</v>
      </c>
      <c r="F22" s="9">
        <f t="shared" si="0"/>
        <v>12</v>
      </c>
      <c r="G22" s="33" t="s">
        <v>44</v>
      </c>
      <c r="H22" s="10"/>
      <c r="K22" s="7">
        <f>IFERROR(MATCH(E22,Config!$B$2:$B$6,0),"")</f>
        <v>5</v>
      </c>
      <c r="Q22" s="8" t="str">
        <f>IF(K22=5,"Q14","")</f>
        <v>Q14</v>
      </c>
      <c r="R22" s="8" t="str">
        <f>IF(AND(ISNUMBER(K22),K22&lt;=2),"Q14","")</f>
        <v/>
      </c>
      <c r="S22" s="8" t="s">
        <v>44</v>
      </c>
      <c r="T22" s="8">
        <f t="shared" si="1"/>
        <v>12</v>
      </c>
    </row>
    <row r="23" spans="1:20" ht="22.05" customHeight="1" x14ac:dyDescent="0.45">
      <c r="A23" s="5">
        <v>15</v>
      </c>
      <c r="B23" s="63" t="s">
        <v>52</v>
      </c>
      <c r="C23" s="63"/>
      <c r="D23" s="63"/>
      <c r="E23" s="55" t="s">
        <v>100</v>
      </c>
      <c r="F23" s="5">
        <f t="shared" si="0"/>
        <v>12</v>
      </c>
      <c r="G23" s="35" t="s">
        <v>37</v>
      </c>
      <c r="H23" s="6"/>
      <c r="K23" s="7">
        <f>IFERROR(MATCH(E23,Config!$B$2:$B$6,0),"")</f>
        <v>5</v>
      </c>
      <c r="Q23" s="8" t="str">
        <f>IF(K23=5,"Q15","")</f>
        <v>Q15</v>
      </c>
      <c r="R23" s="8" t="str">
        <f>IF(AND(ISNUMBER(K23),K23&lt;=2),"Q15","")</f>
        <v/>
      </c>
      <c r="S23" s="8" t="s">
        <v>37</v>
      </c>
      <c r="T23" s="8">
        <f t="shared" si="1"/>
        <v>12</v>
      </c>
    </row>
    <row r="24" spans="1:20" ht="22.05" customHeight="1" x14ac:dyDescent="0.45">
      <c r="A24" s="9">
        <v>16</v>
      </c>
      <c r="B24" s="64" t="s">
        <v>53</v>
      </c>
      <c r="C24" s="64"/>
      <c r="D24" s="64"/>
      <c r="E24" s="55" t="s">
        <v>100</v>
      </c>
      <c r="F24" s="9">
        <f t="shared" si="0"/>
        <v>12</v>
      </c>
      <c r="G24" s="36" t="s">
        <v>35</v>
      </c>
      <c r="H24" s="10"/>
      <c r="K24" s="7">
        <f>IFERROR(MATCH(E24,Config!$B$2:$B$6,0),"")</f>
        <v>5</v>
      </c>
      <c r="Q24" s="8" t="str">
        <f>IF(K24=5,"Q16","")</f>
        <v>Q16</v>
      </c>
      <c r="R24" s="8" t="str">
        <f>IF(AND(ISNUMBER(K24),K24&lt;=2),"Q16","")</f>
        <v/>
      </c>
      <c r="S24" s="8" t="s">
        <v>35</v>
      </c>
      <c r="T24" s="8">
        <f t="shared" si="1"/>
        <v>12</v>
      </c>
    </row>
    <row r="25" spans="1:20" ht="22.05" customHeight="1" x14ac:dyDescent="0.45">
      <c r="A25" s="5">
        <v>17</v>
      </c>
      <c r="B25" s="63" t="s">
        <v>54</v>
      </c>
      <c r="C25" s="63"/>
      <c r="D25" s="63"/>
      <c r="E25" s="55" t="s">
        <v>101</v>
      </c>
      <c r="F25" s="5">
        <f t="shared" si="0"/>
        <v>3</v>
      </c>
      <c r="G25" s="30" t="s">
        <v>55</v>
      </c>
      <c r="H25" s="6"/>
      <c r="K25" s="7">
        <f>IFERROR(MATCH(E25,Config!$B$2:$B$6,0),"")</f>
        <v>2</v>
      </c>
      <c r="Q25" s="8" t="str">
        <f>IF(K25=5,"Q17","")</f>
        <v/>
      </c>
      <c r="R25" s="8" t="str">
        <f>IF(AND(ISNUMBER(K25),K25&lt;=2),"Q17","")</f>
        <v>Q17</v>
      </c>
      <c r="S25" s="8" t="s">
        <v>55</v>
      </c>
      <c r="T25" s="8">
        <f t="shared" si="1"/>
        <v>3</v>
      </c>
    </row>
    <row r="26" spans="1:20" ht="22.05" customHeight="1" x14ac:dyDescent="0.45">
      <c r="A26" s="9">
        <v>18</v>
      </c>
      <c r="B26" s="64" t="s">
        <v>56</v>
      </c>
      <c r="C26" s="64"/>
      <c r="D26" s="64"/>
      <c r="E26" s="55" t="s">
        <v>102</v>
      </c>
      <c r="F26" s="9">
        <f t="shared" si="0"/>
        <v>6</v>
      </c>
      <c r="G26" s="29" t="s">
        <v>47</v>
      </c>
      <c r="H26" s="10"/>
      <c r="K26" s="7">
        <f>IFERROR(MATCH(E26,Config!$B$2:$B$6,0),"")</f>
        <v>3</v>
      </c>
      <c r="Q26" s="8" t="str">
        <f>IF(K26=5,"Q18","")</f>
        <v/>
      </c>
      <c r="R26" s="8" t="str">
        <f>IF(AND(ISNUMBER(K26),K26&lt;=2),"Q18","")</f>
        <v/>
      </c>
      <c r="S26" s="8" t="s">
        <v>47</v>
      </c>
      <c r="T26" s="8">
        <f t="shared" si="1"/>
        <v>6</v>
      </c>
    </row>
    <row r="27" spans="1:20" ht="22.05" customHeight="1" x14ac:dyDescent="0.45">
      <c r="A27" s="5">
        <v>19</v>
      </c>
      <c r="B27" s="63" t="s">
        <v>57</v>
      </c>
      <c r="C27" s="63"/>
      <c r="D27" s="63"/>
      <c r="E27" s="55" t="s">
        <v>99</v>
      </c>
      <c r="F27" s="5">
        <f t="shared" si="0"/>
        <v>9</v>
      </c>
      <c r="G27" s="30" t="s">
        <v>55</v>
      </c>
      <c r="H27" s="6"/>
      <c r="K27" s="7">
        <f>IFERROR(MATCH(E27,Config!$B$2:$B$6,0),"")</f>
        <v>4</v>
      </c>
      <c r="Q27" s="8" t="str">
        <f>IF(K27=5,"Q19","")</f>
        <v/>
      </c>
      <c r="R27" s="8" t="str">
        <f>IF(AND(ISNUMBER(K27),K27&lt;=2),"Q19","")</f>
        <v/>
      </c>
      <c r="S27" s="8" t="s">
        <v>55</v>
      </c>
      <c r="T27" s="8">
        <f t="shared" si="1"/>
        <v>9</v>
      </c>
    </row>
    <row r="28" spans="1:20" ht="22.05" customHeight="1" x14ac:dyDescent="0.45">
      <c r="A28" s="9">
        <v>20</v>
      </c>
      <c r="B28" s="64" t="s">
        <v>58</v>
      </c>
      <c r="C28" s="64"/>
      <c r="D28" s="64"/>
      <c r="E28" s="55" t="s">
        <v>100</v>
      </c>
      <c r="F28" s="9">
        <f t="shared" si="0"/>
        <v>12</v>
      </c>
      <c r="G28" s="36" t="s">
        <v>55</v>
      </c>
      <c r="H28" s="10"/>
      <c r="K28" s="7">
        <f>IFERROR(MATCH(E28,Config!$B$2:$B$6,0),"")</f>
        <v>5</v>
      </c>
      <c r="Q28" s="8" t="str">
        <f>IF(K28=5,"Q20","")</f>
        <v>Q20</v>
      </c>
      <c r="R28" s="8" t="str">
        <f>IF(AND(ISNUMBER(K28),K28&lt;=2),"Q20","")</f>
        <v/>
      </c>
      <c r="S28" s="8" t="s">
        <v>55</v>
      </c>
      <c r="T28" s="8">
        <f t="shared" si="1"/>
        <v>12</v>
      </c>
    </row>
    <row r="29" spans="1:20" ht="22.05" customHeight="1" x14ac:dyDescent="0.45">
      <c r="A29" s="5">
        <v>21</v>
      </c>
      <c r="B29" s="63" t="s">
        <v>59</v>
      </c>
      <c r="C29" s="63"/>
      <c r="D29" s="63"/>
      <c r="E29" s="55" t="s">
        <v>100</v>
      </c>
      <c r="F29" s="5">
        <f t="shared" si="0"/>
        <v>12</v>
      </c>
      <c r="G29" s="30" t="s">
        <v>35</v>
      </c>
      <c r="H29" s="6"/>
      <c r="K29" s="7">
        <f>IFERROR(MATCH(E29,Config!$B$2:$B$6,0),"")</f>
        <v>5</v>
      </c>
      <c r="Q29" s="8" t="str">
        <f>IF(K29=5,"Q21","")</f>
        <v>Q21</v>
      </c>
      <c r="R29" s="8" t="str">
        <f>IF(AND(ISNUMBER(K29),K29&lt;=2),"Q21","")</f>
        <v/>
      </c>
      <c r="S29" s="8" t="s">
        <v>35</v>
      </c>
      <c r="T29" s="8">
        <f t="shared" si="1"/>
        <v>12</v>
      </c>
    </row>
    <row r="30" spans="1:20" ht="22.05" customHeight="1" x14ac:dyDescent="0.45">
      <c r="A30" s="9">
        <v>22</v>
      </c>
      <c r="B30" s="64" t="s">
        <v>60</v>
      </c>
      <c r="C30" s="64"/>
      <c r="D30" s="64"/>
      <c r="E30" s="55" t="s">
        <v>102</v>
      </c>
      <c r="F30" s="9">
        <f t="shared" si="0"/>
        <v>6</v>
      </c>
      <c r="G30" s="33" t="s">
        <v>44</v>
      </c>
      <c r="H30" s="10"/>
      <c r="K30" s="7">
        <f>IFERROR(MATCH(E30,Config!$B$2:$B$6,0),"")</f>
        <v>3</v>
      </c>
      <c r="Q30" s="8" t="str">
        <f>IF(K30=5,"Q22","")</f>
        <v/>
      </c>
      <c r="R30" s="8" t="str">
        <f>IF(AND(ISNUMBER(K30),K30&lt;=2),"Q22","")</f>
        <v/>
      </c>
      <c r="S30" s="8" t="s">
        <v>44</v>
      </c>
      <c r="T30" s="8">
        <f t="shared" si="1"/>
        <v>6</v>
      </c>
    </row>
    <row r="31" spans="1:20" ht="22.05" customHeight="1" x14ac:dyDescent="0.45">
      <c r="A31" s="5">
        <v>23</v>
      </c>
      <c r="B31" s="63" t="s">
        <v>61</v>
      </c>
      <c r="C31" s="63"/>
      <c r="D31" s="63"/>
      <c r="E31" s="55" t="s">
        <v>102</v>
      </c>
      <c r="F31" s="5">
        <f t="shared" si="0"/>
        <v>6</v>
      </c>
      <c r="G31" s="34" t="s">
        <v>44</v>
      </c>
      <c r="H31" s="6"/>
      <c r="K31" s="7">
        <f>IFERROR(MATCH(E31,Config!$B$2:$B$6,0),"")</f>
        <v>3</v>
      </c>
      <c r="Q31" s="8" t="str">
        <f>IF(K31=5,"Q23","")</f>
        <v/>
      </c>
      <c r="R31" s="8" t="str">
        <f>IF(AND(ISNUMBER(K31),K31&lt;=2),"Q23","")</f>
        <v/>
      </c>
      <c r="S31" s="8" t="s">
        <v>44</v>
      </c>
      <c r="T31" s="8">
        <f t="shared" si="1"/>
        <v>6</v>
      </c>
    </row>
    <row r="32" spans="1:20" ht="22.05" customHeight="1" x14ac:dyDescent="0.45">
      <c r="A32" s="9">
        <v>24</v>
      </c>
      <c r="B32" s="64" t="s">
        <v>62</v>
      </c>
      <c r="C32" s="64"/>
      <c r="D32" s="64"/>
      <c r="E32" s="55" t="s">
        <v>102</v>
      </c>
      <c r="F32" s="9">
        <f t="shared" si="0"/>
        <v>6</v>
      </c>
      <c r="G32" s="36" t="s">
        <v>55</v>
      </c>
      <c r="H32" s="10"/>
      <c r="K32" s="7">
        <f>IFERROR(MATCH(E32,Config!$B$2:$B$6,0),"")</f>
        <v>3</v>
      </c>
      <c r="Q32" s="8" t="str">
        <f>IF(K32=5,"Q24","")</f>
        <v/>
      </c>
      <c r="R32" s="8" t="str">
        <f>IF(AND(ISNUMBER(K32),K32&lt;=2),"Q24","")</f>
        <v/>
      </c>
      <c r="S32" s="8" t="s">
        <v>55</v>
      </c>
      <c r="T32" s="8">
        <f t="shared" si="1"/>
        <v>6</v>
      </c>
    </row>
    <row r="33" spans="1:20" ht="22.05" customHeight="1" x14ac:dyDescent="0.45">
      <c r="A33" s="11">
        <v>25</v>
      </c>
      <c r="B33" s="67" t="s">
        <v>63</v>
      </c>
      <c r="C33" s="67"/>
      <c r="D33" s="67"/>
      <c r="E33" s="56" t="s">
        <v>100</v>
      </c>
      <c r="F33" s="11">
        <f t="shared" si="0"/>
        <v>12</v>
      </c>
      <c r="G33" s="37" t="s">
        <v>47</v>
      </c>
      <c r="H33" s="12"/>
      <c r="K33" s="7">
        <f>IFERROR(MATCH(E33,Config!$B$2:$B$6,0),"")</f>
        <v>5</v>
      </c>
      <c r="Q33" s="8" t="str">
        <f>IF(K33=5,"Q25","")</f>
        <v>Q25</v>
      </c>
      <c r="R33" s="8" t="str">
        <f>IF(AND(ISNUMBER(K33),K33&lt;=2),"Q25","")</f>
        <v/>
      </c>
      <c r="S33" s="8" t="s">
        <v>47</v>
      </c>
      <c r="T33" s="8">
        <f t="shared" si="1"/>
        <v>12</v>
      </c>
    </row>
    <row r="34" spans="1:20" ht="6" customHeight="1" x14ac:dyDescent="0.45"/>
    <row r="35" spans="1:20" ht="21" customHeight="1" x14ac:dyDescent="0.45">
      <c r="A35" s="68" t="str">
        <f>"GRAND TOTAL    ·    "&amp;COUNT(K9:K33)&amp;" of 25 answered"</f>
        <v>GRAND TOTAL    ·    25 of 25 answered</v>
      </c>
      <c r="B35" s="68"/>
      <c r="C35" s="68"/>
      <c r="D35" s="68"/>
      <c r="E35" s="68"/>
      <c r="F35" s="65">
        <f>IF(COUNT(K9:K33)=0,"",SUMPRODUCT((K9:K33-1)*3))</f>
        <v>228</v>
      </c>
      <c r="G35" s="65"/>
      <c r="H35" s="65"/>
    </row>
    <row r="36" spans="1:20" ht="3.75" customHeight="1" x14ac:dyDescent="0.45"/>
    <row r="37" spans="1:20" ht="25.5" customHeight="1" x14ac:dyDescent="0.45">
      <c r="A37" s="66" t="s">
        <v>64</v>
      </c>
      <c r="B37" s="66"/>
      <c r="C37" s="66"/>
      <c r="D37" s="66"/>
      <c r="E37" s="66"/>
      <c r="F37" s="66"/>
      <c r="G37" s="66"/>
      <c r="H37" s="66"/>
    </row>
  </sheetData>
  <sheetProtection sheet="1" objects="1" scenarios="1" selectLockedCells="1"/>
  <mergeCells count="32">
    <mergeCell ref="F35:H35"/>
    <mergeCell ref="A37:H37"/>
    <mergeCell ref="B30:D30"/>
    <mergeCell ref="B31:D31"/>
    <mergeCell ref="B32:D32"/>
    <mergeCell ref="B33:D33"/>
    <mergeCell ref="A35:E35"/>
    <mergeCell ref="B25:D25"/>
    <mergeCell ref="B26:D26"/>
    <mergeCell ref="B27:D27"/>
    <mergeCell ref="B28:D28"/>
    <mergeCell ref="B29:D29"/>
    <mergeCell ref="B20:D20"/>
    <mergeCell ref="B21:D21"/>
    <mergeCell ref="B22:D22"/>
    <mergeCell ref="B23:D23"/>
    <mergeCell ref="B24:D24"/>
    <mergeCell ref="B15:D15"/>
    <mergeCell ref="B16:D16"/>
    <mergeCell ref="B17:D17"/>
    <mergeCell ref="B18:D18"/>
    <mergeCell ref="B19:D19"/>
    <mergeCell ref="B10:D10"/>
    <mergeCell ref="B11:D11"/>
    <mergeCell ref="B12:D12"/>
    <mergeCell ref="B13:D13"/>
    <mergeCell ref="B14:D14"/>
    <mergeCell ref="A1:H1"/>
    <mergeCell ref="A5:H5"/>
    <mergeCell ref="A6:H6"/>
    <mergeCell ref="B8:D8"/>
    <mergeCell ref="B9:D9"/>
  </mergeCells>
  <printOptions horizontalCentered="1"/>
  <pageMargins left="0.25" right="0.25" top="0.25" bottom="0.25" header="0.511811023622047" footer="0.511811023622047"/>
  <pageSetup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xr:uid="{00000000-0002-0000-0300-000000000000}">
          <x14:formula1>
            <xm:f>Config!$M$1:$M$6</xm:f>
          </x14:formula1>
          <x14:formula2>
            <xm:f>0</xm:f>
          </x14:formula2>
          <xm:sqref>E9:E33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9913A"/>
    <pageSetUpPr fitToPage="1"/>
  </sheetPr>
  <dimension ref="A1:H37"/>
  <sheetViews>
    <sheetView showGridLines="0" zoomScaleNormal="100" workbookViewId="0">
      <selection activeCell="F32" sqref="F32:G32"/>
    </sheetView>
  </sheetViews>
  <sheetFormatPr defaultColWidth="8.6640625" defaultRowHeight="14.25" x14ac:dyDescent="0.45"/>
  <cols>
    <col min="1" max="1" width="4" customWidth="1"/>
    <col min="2" max="7" width="14" customWidth="1"/>
    <col min="8" max="8" width="4" customWidth="1"/>
  </cols>
  <sheetData>
    <row r="1" spans="1:8" ht="31.5" customHeight="1" x14ac:dyDescent="0.45">
      <c r="A1" s="58" t="s">
        <v>103</v>
      </c>
      <c r="B1" s="58"/>
      <c r="C1" s="58"/>
      <c r="D1" s="58"/>
      <c r="E1" s="58"/>
      <c r="F1" s="58"/>
      <c r="G1" s="58"/>
      <c r="H1" s="58"/>
    </row>
    <row r="2" spans="1:8" s="39" customFormat="1" ht="7.5" customHeight="1" x14ac:dyDescent="0.55000000000000004"/>
    <row r="3" spans="1:8" s="39" customFormat="1" ht="21.75" customHeight="1" x14ac:dyDescent="0.55000000000000004">
      <c r="B3" s="74" t="str">
        <f>IF(OR('Assessment Example'!$C$3="",LEFT('Assessment Example'!$C$3,1)="["),"",'Assessment Example'!$C$3)&amp;IF(OR('Assessment Example'!$C$3="",LEFT('Assessment Example'!$C$3,1)="[",'Assessment Example'!$G$3="",LEFT('Assessment Example'!$G$3&amp;"",1)="["),""," · ")&amp;IF(OR('Assessment Example'!$G$3="",LEFT('Assessment Example'!$G$3&amp;"",1)="["),"",IF(ISNUMBER('Assessment Example'!$G$3),TEXT('Assessment Example'!$G$3,"mmmm d, yyyy"),'Assessment Example'!$G$3))</f>
        <v>Sarah Mitchell, Operations Manager · April 18, 2026</v>
      </c>
      <c r="C3" s="74"/>
      <c r="D3" s="74"/>
      <c r="E3" s="74"/>
      <c r="F3" s="74"/>
      <c r="G3" s="74"/>
    </row>
    <row r="4" spans="1:8" s="39" customFormat="1" ht="12" customHeight="1" x14ac:dyDescent="0.55000000000000004"/>
    <row r="5" spans="1:8" ht="20" customHeight="1" x14ac:dyDescent="0.45">
      <c r="B5" s="59" t="s">
        <v>66</v>
      </c>
      <c r="C5" s="59"/>
      <c r="D5" s="59"/>
      <c r="E5" s="59"/>
      <c r="F5" s="59"/>
      <c r="G5" s="59"/>
    </row>
    <row r="6" spans="1:8" ht="21.75" customHeight="1" x14ac:dyDescent="0.45">
      <c r="B6" s="75">
        <f>IF('Assessment Example'!$F$35="",0,'Assessment Example'!$F$35)</f>
        <v>228</v>
      </c>
      <c r="C6" s="75"/>
      <c r="D6" s="76" t="str">
        <f>IF(OR('Assessment Example'!$F$35="",'Assessment Example'!$F$35=0),"Awaiting your answers",IFERROR(VLOOKUP('Assessment Example'!$F$35,Config!$E$2:$G$5,3,TRUE()),""))</f>
        <v>Strong</v>
      </c>
      <c r="E6" s="76"/>
      <c r="F6" s="76"/>
      <c r="G6" s="76"/>
    </row>
    <row r="7" spans="1:8" ht="21.75" customHeight="1" x14ac:dyDescent="0.45">
      <c r="B7" s="75"/>
      <c r="C7" s="75"/>
      <c r="D7" s="76"/>
      <c r="E7" s="76"/>
      <c r="F7" s="76"/>
      <c r="G7" s="76"/>
    </row>
    <row r="8" spans="1:8" ht="21.75" customHeight="1" x14ac:dyDescent="0.45">
      <c r="B8" s="75"/>
      <c r="C8" s="75"/>
      <c r="D8" s="77" t="str">
        <f>IF(OR('Assessment Example'!$F$35="",'Assessment Example'!$F$35=0),"Complete the Assessment tab to see your range.","Score range, out of 300 possible")</f>
        <v>Score range, out of 300 possible</v>
      </c>
      <c r="E8" s="77"/>
      <c r="F8" s="77"/>
      <c r="G8" s="77"/>
    </row>
    <row r="9" spans="1:8" ht="21.75" customHeight="1" x14ac:dyDescent="0.45">
      <c r="B9" s="75"/>
      <c r="C9" s="75"/>
      <c r="D9" s="78"/>
      <c r="E9" s="78"/>
      <c r="F9" s="78"/>
      <c r="G9" s="78"/>
    </row>
    <row r="10" spans="1:8" ht="21.75" customHeight="1" x14ac:dyDescent="0.45">
      <c r="B10" s="81" t="str">
        <f>IF(OR('Assessment Example'!$F$35="",'Assessment Example'!$F$35=0),"",IFERROR(VLOOKUP(VLOOKUP('Assessment Example'!$F$35,Config!$E$2:$G$5,3,TRUE()),Config!$I$2:$K$5,2,FALSE()),""))</f>
        <v>A solid leadership skill set with real depth. Your expertise has grown noticeably. The opportunity is in fine-tuning the areas pulling your average down.</v>
      </c>
      <c r="C10" s="81"/>
      <c r="D10" s="81"/>
      <c r="E10" s="81"/>
      <c r="F10" s="81"/>
      <c r="G10" s="81"/>
    </row>
    <row r="11" spans="1:8" ht="21.75" customHeight="1" x14ac:dyDescent="0.45">
      <c r="B11" s="81"/>
      <c r="C11" s="81"/>
      <c r="D11" s="81"/>
      <c r="E11" s="81"/>
      <c r="F11" s="81"/>
      <c r="G11" s="81"/>
    </row>
    <row r="12" spans="1:8" ht="4.5" customHeight="1" x14ac:dyDescent="0.45"/>
    <row r="13" spans="1:8" ht="16.5" customHeight="1" x14ac:dyDescent="0.45">
      <c r="B13" s="59" t="s">
        <v>67</v>
      </c>
      <c r="C13" s="59"/>
      <c r="D13" s="59"/>
      <c r="E13" s="59"/>
      <c r="F13" s="59"/>
      <c r="G13" s="59"/>
    </row>
    <row r="14" spans="1:8" ht="27.75" customHeight="1" x14ac:dyDescent="0.45">
      <c r="B14" s="79" t="s">
        <v>68</v>
      </c>
      <c r="C14" s="79"/>
      <c r="D14" s="79"/>
      <c r="E14" s="13" t="s">
        <v>69</v>
      </c>
      <c r="F14" s="14" t="s">
        <v>70</v>
      </c>
      <c r="G14" s="15" t="s">
        <v>71</v>
      </c>
    </row>
    <row r="15" spans="1:8" ht="13.5" customHeight="1" x14ac:dyDescent="0.45">
      <c r="B15" s="16" t="s">
        <v>72</v>
      </c>
      <c r="C15" s="17"/>
      <c r="D15" s="17"/>
      <c r="E15" s="16" t="s">
        <v>73</v>
      </c>
      <c r="F15" s="16" t="s">
        <v>74</v>
      </c>
      <c r="G15" s="16" t="s">
        <v>75</v>
      </c>
    </row>
    <row r="16" spans="1:8" ht="1.5" customHeight="1" x14ac:dyDescent="0.45"/>
    <row r="17" spans="2:7" ht="21.75" customHeight="1" x14ac:dyDescent="0.45">
      <c r="B17" s="80" t="str">
        <f>IF(OR('Assessment Example'!$F$35="",'Assessment Example'!$F$35=0),"","Your score of "&amp;'Assessment Example'!$F$35&amp;" puts you in the "&amp;IFERROR(VLOOKUP('Assessment Example'!$F$35,Config!$E$2:$G$5,3,TRUE()),"")&amp;" range.")</f>
        <v>Your score of 228 puts you in the Strong range.</v>
      </c>
      <c r="C17" s="80"/>
      <c r="D17" s="80"/>
      <c r="E17" s="80"/>
      <c r="F17" s="80"/>
      <c r="G17" s="80"/>
    </row>
    <row r="18" spans="2:7" ht="1.5" customHeight="1" x14ac:dyDescent="0.45"/>
    <row r="19" spans="2:7" ht="15" customHeight="1" x14ac:dyDescent="0.45">
      <c r="B19" s="59" t="s">
        <v>76</v>
      </c>
      <c r="C19" s="59"/>
      <c r="D19" s="59"/>
      <c r="E19" s="59"/>
      <c r="F19" s="59"/>
      <c r="G19" s="59"/>
    </row>
    <row r="20" spans="2:7" ht="16.5" customHeight="1" x14ac:dyDescent="0.45">
      <c r="B20" s="82" t="s">
        <v>77</v>
      </c>
      <c r="C20" s="82"/>
      <c r="D20" s="82"/>
      <c r="E20" s="18" t="s">
        <v>78</v>
      </c>
      <c r="F20" s="18" t="s">
        <v>79</v>
      </c>
      <c r="G20" s="18" t="s">
        <v>80</v>
      </c>
    </row>
    <row r="21" spans="2:7" ht="21.75" customHeight="1" x14ac:dyDescent="0.45">
      <c r="B21" s="83" t="s">
        <v>81</v>
      </c>
      <c r="C21" s="83"/>
      <c r="D21" s="83"/>
      <c r="E21" s="19">
        <f>COUNTIF('Assessment Example'!$S$9:$S$33,"Stability")</f>
        <v>3</v>
      </c>
      <c r="F21" s="20">
        <f>IFERROR(IF(COUNTIFS('Assessment Example'!$S$9:$S$33,"Stability",'Assessment Example'!$K$9:$K$33,"&gt;=1")=0,"",SUMIFS('Assessment Example'!$T$9:$T$33,'Assessment Example'!$S$9:$S$33,"Stability")/COUNTIFS('Assessment Example'!$S$9:$S$33,"Stability",'Assessment Example'!$K$9:$K$33,"&gt;=1")),"")</f>
        <v>10</v>
      </c>
      <c r="G21" s="21" t="str">
        <f t="shared" ref="G21:G28" si="0">IF(F21="","Awaiting answers",IF(F21&gt;=10,"Strong",IF(F21&gt;=7.5,"Solid",IF(F21&gt;=5,"Mixed",IF(F21&gt;=2.5,"Stretching","Early")))))</f>
        <v>Strong</v>
      </c>
    </row>
    <row r="22" spans="2:7" ht="21.75" customHeight="1" x14ac:dyDescent="0.45">
      <c r="B22" s="84" t="s">
        <v>82</v>
      </c>
      <c r="C22" s="84"/>
      <c r="D22" s="84"/>
      <c r="E22" s="22">
        <f>COUNTIF('Assessment Example'!$S$9:$S$33,"Setting Boundaries")</f>
        <v>2</v>
      </c>
      <c r="F22" s="23">
        <f>IFERROR(IF(COUNTIFS('Assessment Example'!$S$9:$S$33,"Setting Boundaries",'Assessment Example'!$K$9:$K$33,"&gt;=1")=0,"",SUMIFS('Assessment Example'!$T$9:$T$33,'Assessment Example'!$S$9:$S$33,"Setting Boundaries")/COUNTIFS('Assessment Example'!$S$9:$S$33,"Setting Boundaries",'Assessment Example'!$K$9:$K$33,"&gt;=1")),"")</f>
        <v>10.5</v>
      </c>
      <c r="G22" s="24" t="str">
        <f t="shared" si="0"/>
        <v>Strong</v>
      </c>
    </row>
    <row r="23" spans="2:7" ht="21.75" customHeight="1" x14ac:dyDescent="0.45">
      <c r="B23" s="85" t="s">
        <v>83</v>
      </c>
      <c r="C23" s="85"/>
      <c r="D23" s="85"/>
      <c r="E23" s="19">
        <f>COUNTIF('Assessment Example'!$S$9:$S$33,"Productivity")</f>
        <v>3</v>
      </c>
      <c r="F23" s="20">
        <f>IFERROR(IF(COUNTIFS('Assessment Example'!$S$9:$S$33,"Productivity",'Assessment Example'!$K$9:$K$33,"&gt;=1")=0,"",SUMIFS('Assessment Example'!$T$9:$T$33,'Assessment Example'!$S$9:$S$33,"Productivity")/COUNTIFS('Assessment Example'!$S$9:$S$33,"Productivity",'Assessment Example'!$K$9:$K$33,"&gt;=1")),"")</f>
        <v>8</v>
      </c>
      <c r="G23" s="21" t="str">
        <f t="shared" si="0"/>
        <v>Solid</v>
      </c>
    </row>
    <row r="24" spans="2:7" ht="21.75" customHeight="1" x14ac:dyDescent="0.45">
      <c r="B24" s="86" t="s">
        <v>84</v>
      </c>
      <c r="C24" s="86"/>
      <c r="D24" s="86"/>
      <c r="E24" s="22">
        <f>COUNTIF('Assessment Example'!$S$9:$S$33,"Work Quality")</f>
        <v>3</v>
      </c>
      <c r="F24" s="23">
        <f>IFERROR(IF(COUNTIFS('Assessment Example'!$S$9:$S$33,"Work Quality",'Assessment Example'!$K$9:$K$33,"&gt;=1")=0,"",SUMIFS('Assessment Example'!$T$9:$T$33,'Assessment Example'!$S$9:$S$33,"Work Quality")/COUNTIFS('Assessment Example'!$S$9:$S$33,"Work Quality",'Assessment Example'!$K$9:$K$33,"&gt;=1")),"")</f>
        <v>11</v>
      </c>
      <c r="G24" s="24" t="str">
        <f t="shared" si="0"/>
        <v>Strong</v>
      </c>
    </row>
    <row r="25" spans="2:7" ht="21.75" customHeight="1" x14ac:dyDescent="0.45">
      <c r="B25" s="83" t="s">
        <v>85</v>
      </c>
      <c r="C25" s="83"/>
      <c r="D25" s="83"/>
      <c r="E25" s="19">
        <f>COUNTIF('Assessment Example'!$S$9:$S$33,"Accountability")</f>
        <v>3</v>
      </c>
      <c r="F25" s="20">
        <f>IFERROR(IF(COUNTIFS('Assessment Example'!$S$9:$S$33,"Accountability",'Assessment Example'!$K$9:$K$33,"&gt;=1")=0,"",SUMIFS('Assessment Example'!$T$9:$T$33,'Assessment Example'!$S$9:$S$33,"Accountability")/COUNTIFS('Assessment Example'!$S$9:$S$33,"Accountability",'Assessment Example'!$K$9:$K$33,"&gt;=1")),"")</f>
        <v>10</v>
      </c>
      <c r="G25" s="21" t="str">
        <f t="shared" si="0"/>
        <v>Strong</v>
      </c>
    </row>
    <row r="26" spans="2:7" ht="21.75" customHeight="1" x14ac:dyDescent="0.45">
      <c r="B26" s="87" t="s">
        <v>86</v>
      </c>
      <c r="C26" s="87"/>
      <c r="D26" s="87"/>
      <c r="E26" s="22">
        <f>COUNTIF('Assessment Example'!$S$9:$S$33,"Team Building")</f>
        <v>4</v>
      </c>
      <c r="F26" s="23">
        <f>IFERROR(IF(COUNTIFS('Assessment Example'!$S$9:$S$33,"Team Building",'Assessment Example'!$K$9:$K$33,"&gt;=1")=0,"",SUMIFS('Assessment Example'!$T$9:$T$33,'Assessment Example'!$S$9:$S$33,"Team Building")/COUNTIFS('Assessment Example'!$S$9:$S$33,"Team Building",'Assessment Example'!$K$9:$K$33,"&gt;=1")),"")</f>
        <v>8.25</v>
      </c>
      <c r="G26" s="24" t="str">
        <f t="shared" si="0"/>
        <v>Solid</v>
      </c>
    </row>
    <row r="27" spans="2:7" ht="21.75" customHeight="1" x14ac:dyDescent="0.45">
      <c r="B27" s="88" t="s">
        <v>87</v>
      </c>
      <c r="C27" s="88"/>
      <c r="D27" s="88"/>
      <c r="E27" s="19">
        <f>COUNTIF('Assessment Example'!$S$9:$S$33,"Communication")</f>
        <v>3</v>
      </c>
      <c r="F27" s="20">
        <f>IFERROR(IF(COUNTIFS('Assessment Example'!$S$9:$S$33,"Communication",'Assessment Example'!$K$9:$K$33,"&gt;=1")=0,"",SUMIFS('Assessment Example'!$T$9:$T$33,'Assessment Example'!$S$9:$S$33,"Communication")/COUNTIFS('Assessment Example'!$S$9:$S$33,"Communication",'Assessment Example'!$K$9:$K$33,"&gt;=1")),"")</f>
        <v>9</v>
      </c>
      <c r="G27" s="21" t="str">
        <f t="shared" si="0"/>
        <v>Solid</v>
      </c>
    </row>
    <row r="28" spans="2:7" ht="21.75" customHeight="1" x14ac:dyDescent="0.45">
      <c r="B28" s="89" t="s">
        <v>88</v>
      </c>
      <c r="C28" s="89"/>
      <c r="D28" s="89"/>
      <c r="E28" s="22">
        <f>COUNTIF('Assessment Example'!$S$9:$S$33,"Leadership")</f>
        <v>4</v>
      </c>
      <c r="F28" s="23">
        <f>IFERROR(IF(COUNTIFS('Assessment Example'!$S$9:$S$33,"Leadership",'Assessment Example'!$K$9:$K$33,"&gt;=1")=0,"",SUMIFS('Assessment Example'!$T$9:$T$33,'Assessment Example'!$S$9:$S$33,"Leadership")/COUNTIFS('Assessment Example'!$S$9:$S$33,"Leadership",'Assessment Example'!$K$9:$K$33,"&gt;=1")),"")</f>
        <v>7.5</v>
      </c>
      <c r="G28" s="24" t="str">
        <f t="shared" si="0"/>
        <v>Solid</v>
      </c>
    </row>
    <row r="29" spans="2:7" ht="12" customHeight="1" x14ac:dyDescent="0.45"/>
    <row r="30" spans="2:7" ht="17.25" customHeight="1" x14ac:dyDescent="0.45">
      <c r="B30" s="59" t="s">
        <v>89</v>
      </c>
      <c r="C30" s="59"/>
      <c r="D30" s="59"/>
      <c r="E30" s="59"/>
      <c r="F30" s="59"/>
      <c r="G30" s="59"/>
    </row>
    <row r="31" spans="2:7" ht="17.25" customHeight="1" x14ac:dyDescent="0.45">
      <c r="B31" s="92" t="s">
        <v>90</v>
      </c>
      <c r="C31" s="92"/>
      <c r="D31" s="93" t="s">
        <v>91</v>
      </c>
      <c r="E31" s="93"/>
      <c r="F31" s="94" t="s">
        <v>92</v>
      </c>
      <c r="G31" s="94"/>
    </row>
    <row r="32" spans="2:7" ht="66" customHeight="1" x14ac:dyDescent="0.45">
      <c r="B32" s="95" t="str">
        <f>IF(OR('Assessment Example'!$F$35="",'Assessment Example'!$F$35=0),"Complete the Assessment tab to see your top strengths.",IF(COUNTIF('Assessment Example'!$K$9:$K$33,5)=0,"No statements scored at the top level yet. Look at your highest categories above for direction.","You scored Highly Agree on: " &amp; _xlfn.TEXTJOIN(", ",TRUE(),'Assessment Example'!$Q$9:$Q$33)))</f>
        <v>You scored Highly Agree on: Q2, Q5, Q10, Q13, Q14, Q15, Q16, Q20, Q21, Q25</v>
      </c>
      <c r="C32" s="95"/>
      <c r="D32" s="95" t="str">
        <f>IF(OR('Assessment Example'!$F$35="",'Assessment Example'!$F$35=0),"Complete the Assessment tab to see your gaps.",IF(COUNTIFS('Assessment Example'!$K$9:$K$33,"&lt;=2",'Assessment Example'!$K$9:$K$33,"&gt;=1")=0,"No statements scored at the bottom levels. Look at your lowest categories above for the next step.","You scored Mostly or Highly Disagree on: " &amp; _xlfn.TEXTJOIN(", ",TRUE(),'Assessment Example'!$R$9:$R$33)))</f>
        <v>You scored Mostly or Highly Disagree on: Q3, Q17</v>
      </c>
      <c r="E32" s="95"/>
      <c r="F32" s="97" t="s">
        <v>93</v>
      </c>
      <c r="G32" s="97"/>
    </row>
    <row r="33" spans="1:8" ht="12" customHeight="1" x14ac:dyDescent="0.45"/>
    <row r="34" spans="1:8" ht="16.5" customHeight="1" x14ac:dyDescent="0.45">
      <c r="B34" s="59" t="s">
        <v>94</v>
      </c>
      <c r="C34" s="59"/>
      <c r="D34" s="59"/>
      <c r="E34" s="59"/>
      <c r="F34" s="59"/>
      <c r="G34" s="59"/>
    </row>
    <row r="35" spans="1:8" ht="38.25" customHeight="1" x14ac:dyDescent="0.45">
      <c r="B35" s="90" t="str">
        <f>IF(OR('Assessment Example'!$F$35="",'Assessment Example'!$F$35=0),"Your first move will appear here once your score is calculated.",IFERROR(VLOOKUP(VLOOKUP('Assessment Example'!$F$35,Config!$E$2:$G$5,3,TRUE()),Config!$I$2:$K$5,3,FALSE()),""))</f>
        <v>Identify two or three lower scores. Pick one and build a small habit around it.</v>
      </c>
      <c r="C35" s="90"/>
      <c r="D35" s="90"/>
      <c r="E35" s="90"/>
      <c r="F35" s="90"/>
      <c r="G35" s="90"/>
    </row>
    <row r="36" spans="1:8" ht="3" customHeight="1" x14ac:dyDescent="0.45"/>
    <row r="37" spans="1:8" ht="15.75" customHeight="1" x14ac:dyDescent="0.45">
      <c r="A37" s="91" t="s">
        <v>18</v>
      </c>
      <c r="B37" s="91"/>
      <c r="C37" s="91"/>
      <c r="D37" s="91"/>
      <c r="E37" s="91"/>
      <c r="F37" s="91"/>
      <c r="G37" s="91"/>
      <c r="H37" s="91"/>
    </row>
  </sheetData>
  <sheetProtection sheet="1" objects="1" scenarios="1" selectLockedCells="1"/>
  <mergeCells count="31">
    <mergeCell ref="B34:G34"/>
    <mergeCell ref="B35:G35"/>
    <mergeCell ref="A37:H37"/>
    <mergeCell ref="B31:C31"/>
    <mergeCell ref="D31:E31"/>
    <mergeCell ref="F31:G31"/>
    <mergeCell ref="B32:C32"/>
    <mergeCell ref="D32:E32"/>
    <mergeCell ref="F32:G32"/>
    <mergeCell ref="B25:D25"/>
    <mergeCell ref="B26:D26"/>
    <mergeCell ref="B27:D27"/>
    <mergeCell ref="B28:D28"/>
    <mergeCell ref="B30:G30"/>
    <mergeCell ref="B20:D20"/>
    <mergeCell ref="B21:D21"/>
    <mergeCell ref="B22:D22"/>
    <mergeCell ref="B23:D23"/>
    <mergeCell ref="B24:D24"/>
    <mergeCell ref="B10:G11"/>
    <mergeCell ref="B13:G13"/>
    <mergeCell ref="B14:D14"/>
    <mergeCell ref="B17:G17"/>
    <mergeCell ref="B19:G19"/>
    <mergeCell ref="A1:H1"/>
    <mergeCell ref="B3:G3"/>
    <mergeCell ref="B5:G5"/>
    <mergeCell ref="B6:C9"/>
    <mergeCell ref="D6:G7"/>
    <mergeCell ref="D8:G8"/>
    <mergeCell ref="D9:G9"/>
  </mergeCells>
  <conditionalFormatting sqref="B10:G11">
    <cfRule type="expression" dxfId="5" priority="7">
      <formula>OR(GrandTotal="",GrandTotal=0)</formula>
    </cfRule>
  </conditionalFormatting>
  <conditionalFormatting sqref="F21:F28">
    <cfRule type="cellIs" dxfId="4" priority="2" operator="greaterThanOrEqual">
      <formula>10</formula>
    </cfRule>
    <cfRule type="cellIs" dxfId="3" priority="3" operator="between">
      <formula>7.5</formula>
      <formula>9.999</formula>
    </cfRule>
    <cfRule type="cellIs" dxfId="2" priority="4" operator="between">
      <formula>5</formula>
      <formula>7.499</formula>
    </cfRule>
    <cfRule type="cellIs" dxfId="1" priority="5" operator="between">
      <formula>2.5</formula>
      <formula>4.999</formula>
    </cfRule>
    <cfRule type="cellIs" dxfId="0" priority="6" operator="lessThan">
      <formula>2.5</formula>
    </cfRule>
  </conditionalFormatting>
  <printOptions horizontalCentered="1"/>
  <pageMargins left="0.25" right="0.25" top="0.5" bottom="0.25" header="0.511811023622047" footer="0.511811023622047"/>
  <pageSetup fitToHeight="0" orientation="portrait" horizontalDpi="300" verticalDpi="300" r:id="rId1"/>
  <ignoredErrors>
    <ignoredError sqref="B15 E15:F1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A2744"/>
    <pageSetUpPr fitToPage="1"/>
  </sheetPr>
  <dimension ref="A1:D14"/>
  <sheetViews>
    <sheetView showGridLines="0" zoomScaleNormal="100" workbookViewId="0">
      <selection activeCell="F3" sqref="F3"/>
    </sheetView>
  </sheetViews>
  <sheetFormatPr defaultColWidth="8.6640625" defaultRowHeight="14.25" x14ac:dyDescent="0.45"/>
  <cols>
    <col min="1" max="1" width="4" customWidth="1"/>
    <col min="2" max="2" width="22" customWidth="1"/>
    <col min="3" max="3" width="90" customWidth="1"/>
    <col min="4" max="4" width="4" customWidth="1"/>
  </cols>
  <sheetData>
    <row r="1" spans="1:4" ht="31.5" customHeight="1" x14ac:dyDescent="0.45">
      <c r="A1" s="58" t="s">
        <v>104</v>
      </c>
      <c r="B1" s="58"/>
      <c r="C1" s="58"/>
      <c r="D1" s="58"/>
    </row>
    <row r="2" spans="1:4" ht="7.5" customHeight="1" x14ac:dyDescent="0.45"/>
    <row r="3" spans="1:4" ht="36" customHeight="1" x14ac:dyDescent="0.45">
      <c r="B3" s="99" t="s">
        <v>105</v>
      </c>
      <c r="C3" s="99"/>
    </row>
    <row r="4" spans="1:4" ht="12" customHeight="1" thickBot="1" x14ac:dyDescent="0.5"/>
    <row r="5" spans="1:4" ht="60" customHeight="1" thickBot="1" x14ac:dyDescent="0.5">
      <c r="B5" s="40" t="s">
        <v>32</v>
      </c>
      <c r="C5" s="45" t="s">
        <v>106</v>
      </c>
    </row>
    <row r="6" spans="1:4" ht="60" customHeight="1" thickBot="1" x14ac:dyDescent="0.5">
      <c r="B6" s="41" t="s">
        <v>37</v>
      </c>
      <c r="C6" s="45" t="s">
        <v>107</v>
      </c>
    </row>
    <row r="7" spans="1:4" ht="60" customHeight="1" thickBot="1" x14ac:dyDescent="0.5">
      <c r="B7" s="42" t="s">
        <v>41</v>
      </c>
      <c r="C7" s="45" t="s">
        <v>108</v>
      </c>
    </row>
    <row r="8" spans="1:4" ht="60" customHeight="1" thickBot="1" x14ac:dyDescent="0.5">
      <c r="B8" s="43" t="s">
        <v>39</v>
      </c>
      <c r="C8" s="45" t="s">
        <v>109</v>
      </c>
    </row>
    <row r="9" spans="1:4" ht="60" customHeight="1" thickBot="1" x14ac:dyDescent="0.5">
      <c r="B9" s="40" t="s">
        <v>47</v>
      </c>
      <c r="C9" s="45" t="s">
        <v>110</v>
      </c>
    </row>
    <row r="10" spans="1:4" ht="60" customHeight="1" thickBot="1" x14ac:dyDescent="0.5">
      <c r="B10" s="42" t="s">
        <v>44</v>
      </c>
      <c r="C10" s="45" t="s">
        <v>111</v>
      </c>
    </row>
    <row r="11" spans="1:4" ht="60" customHeight="1" thickBot="1" x14ac:dyDescent="0.5">
      <c r="B11" s="44" t="s">
        <v>35</v>
      </c>
      <c r="C11" s="45" t="s">
        <v>112</v>
      </c>
    </row>
    <row r="12" spans="1:4" ht="60" customHeight="1" thickBot="1" x14ac:dyDescent="0.5">
      <c r="B12" s="44" t="s">
        <v>55</v>
      </c>
      <c r="C12" s="45" t="s">
        <v>113</v>
      </c>
    </row>
    <row r="13" spans="1:4" ht="3.75" customHeight="1" x14ac:dyDescent="0.45"/>
    <row r="14" spans="1:4" ht="21.75" customHeight="1" x14ac:dyDescent="0.45">
      <c r="A14" s="100" t="s">
        <v>18</v>
      </c>
      <c r="B14" s="100"/>
      <c r="C14" s="100"/>
      <c r="D14" s="100"/>
    </row>
  </sheetData>
  <sheetProtection sheet="1" objects="1" scenarios="1" selectLockedCells="1"/>
  <mergeCells count="3">
    <mergeCell ref="A1:D1"/>
    <mergeCell ref="B3:C3"/>
    <mergeCell ref="A14:D14"/>
  </mergeCells>
  <pageMargins left="0.25" right="0.25" top="0.75" bottom="0.75" header="0.3" footer="0.3"/>
  <pageSetup paperSize="9" scale="84"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
  <sheetViews>
    <sheetView showGridLines="0" zoomScaleNormal="100" workbookViewId="0"/>
  </sheetViews>
  <sheetFormatPr defaultColWidth="8.6640625" defaultRowHeight="14.25" x14ac:dyDescent="0.45"/>
  <sheetData>
    <row r="1" spans="1:13" ht="15" customHeight="1" x14ac:dyDescent="0.45">
      <c r="A1" t="s">
        <v>114</v>
      </c>
      <c r="B1" t="s">
        <v>115</v>
      </c>
      <c r="C1" t="s">
        <v>116</v>
      </c>
      <c r="E1" t="s">
        <v>117</v>
      </c>
      <c r="F1" t="s">
        <v>118</v>
      </c>
      <c r="G1" t="s">
        <v>119</v>
      </c>
      <c r="I1" t="s">
        <v>119</v>
      </c>
      <c r="J1" t="s">
        <v>120</v>
      </c>
      <c r="K1" t="s">
        <v>121</v>
      </c>
      <c r="L1" s="25" t="s">
        <v>122</v>
      </c>
    </row>
    <row r="2" spans="1:13" ht="15" customHeight="1" x14ac:dyDescent="0.45">
      <c r="A2">
        <v>1</v>
      </c>
      <c r="B2" t="s">
        <v>123</v>
      </c>
      <c r="C2">
        <v>0</v>
      </c>
      <c r="E2">
        <v>0</v>
      </c>
      <c r="F2">
        <v>149</v>
      </c>
      <c r="G2" t="s">
        <v>68</v>
      </c>
      <c r="I2" t="s">
        <v>68</v>
      </c>
      <c r="J2" t="s">
        <v>124</v>
      </c>
      <c r="K2" t="s">
        <v>125</v>
      </c>
      <c r="M2" t="s">
        <v>123</v>
      </c>
    </row>
    <row r="3" spans="1:13" ht="15" customHeight="1" x14ac:dyDescent="0.45">
      <c r="A3">
        <v>2</v>
      </c>
      <c r="B3" t="s">
        <v>101</v>
      </c>
      <c r="C3">
        <v>3</v>
      </c>
      <c r="E3">
        <v>150</v>
      </c>
      <c r="F3">
        <v>224</v>
      </c>
      <c r="G3" t="s">
        <v>69</v>
      </c>
      <c r="I3" t="s">
        <v>69</v>
      </c>
      <c r="J3" t="s">
        <v>126</v>
      </c>
      <c r="K3" t="s">
        <v>127</v>
      </c>
      <c r="M3" t="s">
        <v>101</v>
      </c>
    </row>
    <row r="4" spans="1:13" ht="15" customHeight="1" x14ac:dyDescent="0.45">
      <c r="A4">
        <v>3</v>
      </c>
      <c r="B4" t="s">
        <v>102</v>
      </c>
      <c r="C4">
        <v>6</v>
      </c>
      <c r="E4">
        <v>225</v>
      </c>
      <c r="F4">
        <v>269</v>
      </c>
      <c r="G4" t="s">
        <v>70</v>
      </c>
      <c r="I4" t="s">
        <v>70</v>
      </c>
      <c r="J4" t="s">
        <v>128</v>
      </c>
      <c r="K4" t="s">
        <v>129</v>
      </c>
      <c r="M4" t="s">
        <v>102</v>
      </c>
    </row>
    <row r="5" spans="1:13" ht="15" customHeight="1" x14ac:dyDescent="0.45">
      <c r="A5">
        <v>4</v>
      </c>
      <c r="B5" t="s">
        <v>99</v>
      </c>
      <c r="C5">
        <v>9</v>
      </c>
      <c r="E5">
        <v>270</v>
      </c>
      <c r="F5">
        <v>300</v>
      </c>
      <c r="G5" t="s">
        <v>71</v>
      </c>
      <c r="I5" t="s">
        <v>71</v>
      </c>
      <c r="J5" t="s">
        <v>130</v>
      </c>
      <c r="K5" t="s">
        <v>131</v>
      </c>
      <c r="M5" t="s">
        <v>99</v>
      </c>
    </row>
    <row r="6" spans="1:13" ht="15" customHeight="1" x14ac:dyDescent="0.45">
      <c r="A6">
        <v>5</v>
      </c>
      <c r="B6" t="s">
        <v>100</v>
      </c>
      <c r="C6">
        <v>12</v>
      </c>
      <c r="M6" t="s">
        <v>100</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How to Use</vt:lpstr>
      <vt:lpstr>Your Assessment</vt:lpstr>
      <vt:lpstr>Your Results</vt:lpstr>
      <vt:lpstr>Assessment Example</vt:lpstr>
      <vt:lpstr>Results Example</vt:lpstr>
      <vt:lpstr>About the 8 Categories</vt:lpstr>
      <vt:lpstr>Config</vt:lpstr>
      <vt:lpstr>AssessmentDate</vt:lpstr>
      <vt:lpstr>GrandTotal</vt:lpstr>
      <vt:lpstr>LeaderName</vt:lpstr>
      <vt:lpstr>'About the 8 Categories'!Print_Area</vt:lpstr>
      <vt:lpstr>'Assessment Example'!Print_Area</vt:lpstr>
      <vt:lpstr>'How to Use'!Print_Area</vt:lpstr>
      <vt:lpstr>'Results Example'!Print_Area</vt:lpstr>
      <vt:lpstr>'Your Assessment'!Print_Area</vt:lpstr>
      <vt:lpstr>'Your Results'!Print_Area</vt:lpstr>
      <vt:lpstr>'Assessment Example'!Print_Titles</vt:lpstr>
      <vt:lpstr>'Your Assessment'!Print_Titles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 TODD GORHAM</cp:lastModifiedBy>
  <cp:revision>0</cp:revision>
  <cp:lastPrinted>2026-05-01T16:37:25Z</cp:lastPrinted>
  <dcterms:created xsi:type="dcterms:W3CDTF">2026-05-01T00:47:22Z</dcterms:created>
  <dcterms:modified xsi:type="dcterms:W3CDTF">2026-05-01T21:15:47Z</dcterms:modified>
  <dc:language>en-US</dc:language>
</cp:coreProperties>
</file>